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ras\Adene\Grupo GPMC - Documents\04_KPI e_Switch\05. Ficheiros_extraidos\"/>
    </mc:Choice>
  </mc:AlternateContent>
  <bookViews>
    <workbookView xWindow="0" yWindow="0" windowWidth="20490" windowHeight="7530" activeTab="6"/>
  </bookViews>
  <sheets>
    <sheet name="2012" sheetId="1" r:id="rId1"/>
    <sheet name="2013" sheetId="3" r:id="rId2"/>
    <sheet name="2014" sheetId="4" r:id="rId3"/>
    <sheet name="2015" sheetId="5" r:id="rId4"/>
    <sheet name="2016" sheetId="6" r:id="rId5"/>
    <sheet name="2017" sheetId="7" r:id="rId6"/>
    <sheet name="2018" sheetId="8" r:id="rId7"/>
  </sheets>
  <definedNames>
    <definedName name="_xlnm.Print_Area" localSheetId="4">'2016'!$A$1:$Q$23</definedName>
  </definedNames>
  <calcPr calcId="171027"/>
</workbook>
</file>

<file path=xl/calcChain.xml><?xml version="1.0" encoding="utf-8"?>
<calcChain xmlns="http://schemas.openxmlformats.org/spreadsheetml/2006/main">
  <c r="I9" i="8" l="1"/>
  <c r="I7" i="8"/>
  <c r="I6" i="8"/>
  <c r="K86" i="7" l="1"/>
  <c r="I86" i="7"/>
  <c r="E86" i="7"/>
  <c r="K85" i="7"/>
  <c r="E85" i="7"/>
  <c r="K84" i="7"/>
  <c r="I84" i="7"/>
  <c r="E84" i="7"/>
  <c r="K83" i="7"/>
  <c r="I83" i="7"/>
  <c r="E83" i="7"/>
  <c r="K79" i="7"/>
  <c r="I79" i="7"/>
  <c r="E79" i="7"/>
  <c r="K78" i="7"/>
  <c r="E78" i="7"/>
  <c r="K77" i="7"/>
  <c r="I77" i="7"/>
  <c r="E77" i="7"/>
  <c r="K76" i="7"/>
  <c r="I76" i="7"/>
  <c r="E76" i="7"/>
  <c r="K72" i="7"/>
  <c r="I72" i="7"/>
  <c r="E72" i="7"/>
  <c r="K71" i="7"/>
  <c r="E71" i="7"/>
  <c r="K70" i="7"/>
  <c r="I70" i="7"/>
  <c r="E70" i="7"/>
  <c r="K69" i="7"/>
  <c r="I69" i="7"/>
  <c r="E69" i="7"/>
  <c r="K65" i="7" l="1"/>
  <c r="I65" i="7"/>
  <c r="E65" i="7"/>
  <c r="E64" i="7"/>
  <c r="K63" i="7"/>
  <c r="I63" i="7"/>
  <c r="E63" i="7"/>
  <c r="K62" i="7"/>
  <c r="I62" i="7"/>
  <c r="E62" i="7"/>
  <c r="K58" i="7"/>
  <c r="I58" i="7"/>
  <c r="E58" i="7"/>
  <c r="K57" i="7"/>
  <c r="E57" i="7"/>
  <c r="K56" i="7"/>
  <c r="I56" i="7"/>
  <c r="E56" i="7"/>
  <c r="K55" i="7"/>
  <c r="I55" i="7"/>
  <c r="E55" i="7"/>
  <c r="K51" i="7"/>
  <c r="I51" i="7"/>
  <c r="E51" i="7"/>
  <c r="K50" i="7"/>
  <c r="E50" i="7"/>
  <c r="K49" i="7"/>
  <c r="I49" i="7"/>
  <c r="E49" i="7"/>
  <c r="K48" i="7"/>
  <c r="I48" i="7"/>
  <c r="E48" i="7"/>
  <c r="K44" i="7" l="1"/>
  <c r="I44" i="7"/>
  <c r="E44" i="7"/>
  <c r="K43" i="7"/>
  <c r="E43" i="7"/>
  <c r="K42" i="7"/>
  <c r="I42" i="7"/>
  <c r="E42" i="7"/>
  <c r="K41" i="7"/>
  <c r="I41" i="7"/>
  <c r="E41" i="7"/>
  <c r="K37" i="7"/>
  <c r="I37" i="7"/>
  <c r="E37" i="7"/>
  <c r="K36" i="7"/>
  <c r="E36" i="7"/>
  <c r="K35" i="7"/>
  <c r="I35" i="7"/>
  <c r="E35" i="7"/>
  <c r="K34" i="7"/>
  <c r="I34" i="7"/>
  <c r="E34" i="7"/>
  <c r="K30" i="7"/>
  <c r="I30" i="7"/>
  <c r="E30" i="7"/>
  <c r="K29" i="7"/>
  <c r="K28" i="7"/>
  <c r="I28" i="7"/>
  <c r="E28" i="7"/>
  <c r="K27" i="7"/>
  <c r="I27" i="7"/>
  <c r="E27" i="7"/>
  <c r="K6" i="7" l="1"/>
  <c r="I6" i="7"/>
  <c r="K23" i="7" l="1"/>
  <c r="I23" i="7"/>
  <c r="E23" i="7"/>
  <c r="E22" i="7"/>
  <c r="K21" i="7"/>
  <c r="I21" i="7"/>
  <c r="E21" i="7"/>
  <c r="K20" i="7"/>
  <c r="I20" i="7"/>
  <c r="E20" i="7"/>
  <c r="K16" i="7"/>
  <c r="I16" i="7"/>
  <c r="E16" i="7"/>
  <c r="K15" i="7"/>
  <c r="E15" i="7"/>
  <c r="K14" i="7"/>
  <c r="J14" i="7"/>
  <c r="I14" i="7"/>
  <c r="E14" i="7"/>
  <c r="K13" i="7"/>
  <c r="I13" i="7"/>
  <c r="E13" i="7"/>
  <c r="K9" i="7"/>
  <c r="I9" i="7"/>
  <c r="E9" i="7"/>
  <c r="K8" i="7"/>
  <c r="E8" i="7"/>
  <c r="K7" i="7"/>
  <c r="I7" i="7"/>
  <c r="E7" i="7"/>
</calcChain>
</file>

<file path=xl/sharedStrings.xml><?xml version="1.0" encoding="utf-8"?>
<sst xmlns="http://schemas.openxmlformats.org/spreadsheetml/2006/main" count="2081" uniqueCount="40">
  <si>
    <t>Fluxo</t>
  </si>
  <si>
    <t>Pedidos Intr.</t>
  </si>
  <si>
    <t>Tempo Médio Aceitação com Prev. Mud.</t>
  </si>
  <si>
    <t>Tempo Médio Aceitação com ILC</t>
  </si>
  <si>
    <t>Tempo Médio Aceitação sem ILC</t>
  </si>
  <si>
    <t>Tempo Médio Resposta ORPE</t>
  </si>
  <si>
    <t>Passos Executados ORPE</t>
  </si>
  <si>
    <t>Passos Expirados ORPE</t>
  </si>
  <si>
    <t>Tempo Médio Resposta COM Contr.</t>
  </si>
  <si>
    <t>Passos Executados COM Contr.</t>
  </si>
  <si>
    <t>Passos Expirados COM Contr.</t>
  </si>
  <si>
    <t xml:space="preserve"> </t>
  </si>
  <si>
    <t>B1 - Entrada directa no ML</t>
  </si>
  <si>
    <t>B2 - Mudança COM (ML-&gt;ML)</t>
  </si>
  <si>
    <t>B2 - Mudança COM (ML-&gt;MR)</t>
  </si>
  <si>
    <t>B2 - Mudança COM (MR-&gt;ML)</t>
  </si>
  <si>
    <t>Pedidos Aceites (Concluídos)</t>
  </si>
  <si>
    <t>Tempo Médio Aceitação (Concluídos)</t>
  </si>
  <si>
    <t>Pedidos Aceites com Prev. Mud. (Pedidos que já foram activados)</t>
  </si>
  <si>
    <t>Pedidos Aceites com ILC (Pedidos que já foram activados)</t>
  </si>
  <si>
    <t>Pedidos Aceites sem ILC (Pedidos que já foram activados)</t>
  </si>
  <si>
    <t>N/A</t>
  </si>
  <si>
    <t>Nota: tempos Médios estão em DIAS</t>
  </si>
  <si>
    <t>-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</si>
  <si>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</si>
  <si>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</si>
  <si>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</si>
  <si>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</si>
  <si>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</si>
  <si>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</si>
  <si>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</si>
  <si>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</si>
  <si>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</si>
  <si>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</si>
  <si>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</si>
  <si>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</si>
  <si>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 xml:space="preserve">  </t>
  </si>
  <si>
    <t>OUTIBRO</t>
  </si>
  <si>
    <t>Nota: tempos Médios estão em DIAS úteis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</si>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</sst>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8" fillId="0" borderId="0" xfId="0" applyFont="1"/>
    <xf numFmtId="0" fontId="0" fillId="0" borderId="12" xfId="0" applyBorder="1"/>
    <xf numFmtId="0" fontId="0" fillId="0" borderId="13" xfId="0" applyBorder="1"/>
    <xf numFmtId="1" fontId="0" fillId="0" borderId="14" xfId="0" applyNumberFormat="1" applyBorder="1"/>
    <xf numFmtId="0" fontId="0" fillId="0" borderId="15" xfId="0" applyBorder="1"/>
    <xf numFmtId="0" fontId="0" fillId="0" borderId="0" xfId="0" applyBorder="1"/>
    <xf numFmtId="1" fontId="0" fillId="0" borderId="16" xfId="0" applyNumberFormat="1" applyBorder="1"/>
    <xf numFmtId="0" fontId="14" fillId="0" borderId="12" xfId="0" applyFont="1" applyBorder="1" applyAlignment="1">
      <alignment horizontal="right"/>
    </xf>
    <xf numFmtId="1" fontId="14" fillId="0" borderId="14" xfId="0" applyNumberFormat="1" applyFont="1" applyBorder="1" applyAlignment="1">
      <alignment horizontal="right"/>
    </xf>
    <xf numFmtId="0" fontId="0" fillId="0" borderId="15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12" xfId="0" applyNumberFormat="1" applyBorder="1"/>
    <xf numFmtId="0" fontId="0" fillId="0" borderId="14" xfId="0" applyBorder="1"/>
    <xf numFmtId="1" fontId="0" fillId="0" borderId="15" xfId="0" applyNumberFormat="1" applyBorder="1"/>
    <xf numFmtId="0" fontId="0" fillId="0" borderId="16" xfId="0" applyBorder="1"/>
    <xf numFmtId="1" fontId="14" fillId="0" borderId="12" xfId="0" applyNumberFormat="1" applyFont="1" applyBorder="1" applyAlignment="1">
      <alignment horizontal="right"/>
    </xf>
    <xf numFmtId="0" fontId="14" fillId="0" borderId="13" xfId="0" applyFont="1" applyBorder="1" applyAlignment="1">
      <alignment horizontal="right"/>
    </xf>
    <xf numFmtId="0" fontId="14" fillId="0" borderId="14" xfId="0" applyFont="1" applyBorder="1" applyAlignment="1">
      <alignment horizontal="right"/>
    </xf>
    <xf numFmtId="0" fontId="0" fillId="0" borderId="11" xfId="0" applyBorder="1"/>
    <xf numFmtId="0" fontId="0" fillId="0" borderId="17" xfId="0" applyBorder="1"/>
    <xf numFmtId="0" fontId="0" fillId="33" borderId="10" xfId="0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0" fillId="36" borderId="10" xfId="0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 vertical="center" wrapText="1"/>
    </xf>
    <xf numFmtId="0" fontId="0" fillId="38" borderId="10" xfId="0" applyFill="1" applyBorder="1" applyAlignment="1">
      <alignment horizontal="center" vertical="center" wrapText="1"/>
    </xf>
    <xf numFmtId="0" fontId="0" fillId="0" borderId="18" xfId="0" applyBorder="1"/>
    <xf numFmtId="3" fontId="0" fillId="0" borderId="19" xfId="0" applyNumberFormat="1" applyBorder="1"/>
    <xf numFmtId="3" fontId="0" fillId="0" borderId="20" xfId="0" applyNumberFormat="1" applyBorder="1"/>
    <xf numFmtId="1" fontId="0" fillId="0" borderId="21" xfId="0" applyNumberFormat="1" applyBorder="1"/>
    <xf numFmtId="1" fontId="0" fillId="0" borderId="19" xfId="0" applyNumberFormat="1" applyBorder="1"/>
    <xf numFmtId="3" fontId="0" fillId="0" borderId="21" xfId="0" applyNumberFormat="1" applyBorder="1"/>
    <xf numFmtId="0" fontId="0" fillId="0" borderId="21" xfId="0" applyBorder="1"/>
    <xf numFmtId="0" fontId="0" fillId="0" borderId="12" xfId="0" applyBorder="1" applyAlignment="1">
      <alignment horizontal="right"/>
    </xf>
    <xf numFmtId="1" fontId="0" fillId="0" borderId="14" xfId="0" applyNumberFormat="1" applyBorder="1" applyAlignment="1">
      <alignment horizontal="right"/>
    </xf>
    <xf numFmtId="0" fontId="16" fillId="0" borderId="0" xfId="0" applyFont="1"/>
    <xf numFmtId="0" fontId="19" fillId="0" borderId="0" xfId="0" applyFont="1"/>
    <xf numFmtId="0" fontId="0" fillId="0" borderId="0" xfId="0" applyBorder="1" applyAlignment="1">
      <alignment horizontal="right"/>
    </xf>
    <xf numFmtId="1" fontId="0" fillId="0" borderId="15" xfId="0" applyNumberFormat="1" applyBorder="1" applyAlignment="1">
      <alignment horizontal="right"/>
    </xf>
    <xf numFmtId="0" fontId="0" fillId="0" borderId="16" xfId="0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13" xfId="0" applyFill="1" applyBorder="1"/>
    <xf numFmtId="1" fontId="0" fillId="0" borderId="14" xfId="0" applyNumberFormat="1" applyFill="1" applyBorder="1"/>
    <xf numFmtId="0" fontId="14" fillId="0" borderId="12" xfId="0" applyFont="1" applyFill="1" applyBorder="1" applyAlignment="1">
      <alignment horizontal="right"/>
    </xf>
    <xf numFmtId="1" fontId="14" fillId="0" borderId="14" xfId="0" applyNumberFormat="1" applyFont="1" applyFill="1" applyBorder="1" applyAlignment="1">
      <alignment horizontal="right"/>
    </xf>
    <xf numFmtId="0" fontId="0" fillId="0" borderId="12" xfId="0" applyFill="1" applyBorder="1"/>
    <xf numFmtId="0" fontId="0" fillId="0" borderId="0" xfId="0" applyFill="1" applyBorder="1"/>
    <xf numFmtId="1" fontId="0" fillId="0" borderId="16" xfId="0" applyNumberFormat="1" applyFill="1" applyBorder="1"/>
    <xf numFmtId="0" fontId="0" fillId="0" borderId="15" xfId="0" applyFill="1" applyBorder="1"/>
    <xf numFmtId="0" fontId="0" fillId="0" borderId="0" xfId="0" applyFill="1" applyBorder="1" applyAlignment="1">
      <alignment horizontal="right"/>
    </xf>
    <xf numFmtId="1" fontId="0" fillId="0" borderId="16" xfId="0" applyNumberFormat="1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3" fontId="0" fillId="0" borderId="20" xfId="0" applyNumberFormat="1" applyFill="1" applyBorder="1"/>
    <xf numFmtId="1" fontId="0" fillId="0" borderId="21" xfId="0" applyNumberFormat="1" applyFill="1" applyBorder="1"/>
    <xf numFmtId="3" fontId="0" fillId="0" borderId="19" xfId="0" applyNumberFormat="1" applyFill="1" applyBorder="1"/>
    <xf numFmtId="3" fontId="0" fillId="0" borderId="12" xfId="0" applyNumberFormat="1" applyBorder="1"/>
    <xf numFmtId="3" fontId="0" fillId="0" borderId="13" xfId="0" applyNumberFormat="1" applyBorder="1"/>
    <xf numFmtId="3" fontId="14" fillId="0" borderId="12" xfId="0" applyNumberFormat="1" applyFont="1" applyBorder="1" applyAlignment="1">
      <alignment horizontal="right"/>
    </xf>
    <xf numFmtId="3" fontId="14" fillId="0" borderId="14" xfId="0" applyNumberFormat="1" applyFont="1" applyBorder="1" applyAlignment="1">
      <alignment horizontal="right"/>
    </xf>
    <xf numFmtId="3" fontId="0" fillId="0" borderId="14" xfId="0" applyNumberFormat="1" applyBorder="1"/>
    <xf numFmtId="3" fontId="14" fillId="0" borderId="13" xfId="0" applyNumberFormat="1" applyFont="1" applyBorder="1" applyAlignment="1">
      <alignment horizontal="right"/>
    </xf>
    <xf numFmtId="3" fontId="0" fillId="0" borderId="15" xfId="0" applyNumberFormat="1" applyBorder="1"/>
    <xf numFmtId="3" fontId="0" fillId="0" borderId="16" xfId="0" applyNumberFormat="1" applyBorder="1"/>
    <xf numFmtId="3" fontId="0" fillId="0" borderId="0" xfId="0" applyNumberFormat="1" applyBorder="1"/>
    <xf numFmtId="3" fontId="0" fillId="0" borderId="13" xfId="0" applyNumberFormat="1" applyFill="1" applyBorder="1"/>
    <xf numFmtId="3" fontId="0" fillId="0" borderId="14" xfId="0" applyNumberFormat="1" applyFill="1" applyBorder="1"/>
    <xf numFmtId="3" fontId="14" fillId="0" borderId="12" xfId="0" applyNumberFormat="1" applyFont="1" applyFill="1" applyBorder="1" applyAlignment="1">
      <alignment horizontal="right"/>
    </xf>
    <xf numFmtId="3" fontId="14" fillId="0" borderId="14" xfId="0" applyNumberFormat="1" applyFont="1" applyFill="1" applyBorder="1" applyAlignment="1">
      <alignment horizontal="right"/>
    </xf>
    <xf numFmtId="3" fontId="0" fillId="0" borderId="12" xfId="0" applyNumberFormat="1" applyFill="1" applyBorder="1"/>
    <xf numFmtId="3" fontId="0" fillId="0" borderId="0" xfId="0" applyNumberFormat="1" applyFill="1" applyBorder="1"/>
    <xf numFmtId="3" fontId="0" fillId="0" borderId="16" xfId="0" applyNumberFormat="1" applyFill="1" applyBorder="1"/>
    <xf numFmtId="3" fontId="0" fillId="0" borderId="15" xfId="0" applyNumberFormat="1" applyFill="1" applyBorder="1"/>
    <xf numFmtId="3" fontId="0" fillId="0" borderId="15" xfId="0" applyNumberFormat="1" applyFill="1" applyBorder="1" applyAlignment="1">
      <alignment horizontal="right"/>
    </xf>
    <xf numFmtId="3" fontId="0" fillId="0" borderId="16" xfId="0" applyNumberFormat="1" applyFill="1" applyBorder="1" applyAlignment="1">
      <alignment horizontal="right"/>
    </xf>
    <xf numFmtId="3" fontId="0" fillId="0" borderId="21" xfId="0" applyNumberFormat="1" applyFill="1" applyBorder="1"/>
    <xf numFmtId="3" fontId="20" fillId="0" borderId="14" xfId="0" applyNumberFormat="1" applyFont="1" applyFill="1" applyBorder="1"/>
    <xf numFmtId="0" fontId="16" fillId="0" borderId="0" xfId="0" applyFont="1" applyFill="1"/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/>
    <xf numFmtId="0" fontId="0" fillId="0" borderId="17" xfId="0" applyFill="1" applyBorder="1"/>
    <xf numFmtId="0" fontId="0" fillId="0" borderId="18" xfId="0" applyFill="1" applyBorder="1"/>
    <xf numFmtId="3" fontId="14" fillId="0" borderId="13" xfId="0" applyNumberFormat="1" applyFont="1" applyFill="1" applyBorder="1" applyAlignment="1">
      <alignment horizontal="right"/>
    </xf>
    <xf numFmtId="0" fontId="0" fillId="0" borderId="0" xfId="0" applyFill="1"/>
    <xf numFmtId="165" fontId="0" fillId="0" borderId="12" xfId="42" applyNumberFormat="1" applyFont="1" applyBorder="1"/>
    <xf numFmtId="165" fontId="0" fillId="0" borderId="15" xfId="42" applyNumberFormat="1" applyFont="1" applyBorder="1"/>
    <xf numFmtId="165" fontId="0" fillId="0" borderId="19" xfId="42" applyNumberFormat="1" applyFont="1" applyBorder="1"/>
    <xf numFmtId="165" fontId="0" fillId="0" borderId="13" xfId="42" applyNumberFormat="1" applyFont="1" applyFill="1" applyBorder="1"/>
    <xf numFmtId="165" fontId="0" fillId="0" borderId="14" xfId="42" applyNumberFormat="1" applyFont="1" applyFill="1" applyBorder="1"/>
    <xf numFmtId="165" fontId="14" fillId="0" borderId="12" xfId="42" applyNumberFormat="1" applyFont="1" applyBorder="1" applyAlignment="1">
      <alignment horizontal="right"/>
    </xf>
    <xf numFmtId="165" fontId="0" fillId="0" borderId="12" xfId="42" applyNumberFormat="1" applyFont="1" applyFill="1" applyBorder="1"/>
    <xf numFmtId="165" fontId="0" fillId="0" borderId="13" xfId="42" applyNumberFormat="1" applyFont="1" applyBorder="1"/>
    <xf numFmtId="165" fontId="0" fillId="0" borderId="14" xfId="42" applyNumberFormat="1" applyFont="1" applyBorder="1"/>
    <xf numFmtId="165" fontId="0" fillId="0" borderId="0" xfId="42" applyNumberFormat="1" applyFont="1" applyFill="1" applyBorder="1"/>
    <xf numFmtId="165" fontId="0" fillId="0" borderId="16" xfId="42" applyNumberFormat="1" applyFont="1" applyFill="1" applyBorder="1"/>
    <xf numFmtId="165" fontId="0" fillId="0" borderId="15" xfId="42" applyNumberFormat="1" applyFont="1" applyFill="1" applyBorder="1"/>
    <xf numFmtId="165" fontId="0" fillId="0" borderId="0" xfId="42" applyNumberFormat="1" applyFont="1" applyBorder="1"/>
    <xf numFmtId="165" fontId="0" fillId="0" borderId="16" xfId="42" applyNumberFormat="1" applyFont="1" applyBorder="1"/>
    <xf numFmtId="165" fontId="0" fillId="0" borderId="15" xfId="42" applyNumberFormat="1" applyFont="1" applyFill="1" applyBorder="1" applyAlignment="1">
      <alignment horizontal="right"/>
    </xf>
    <xf numFmtId="165" fontId="0" fillId="0" borderId="16" xfId="42" applyNumberFormat="1" applyFont="1" applyFill="1" applyBorder="1" applyAlignment="1">
      <alignment horizontal="right"/>
    </xf>
    <xf numFmtId="165" fontId="0" fillId="0" borderId="20" xfId="42" applyNumberFormat="1" applyFont="1" applyFill="1" applyBorder="1"/>
    <xf numFmtId="165" fontId="0" fillId="0" borderId="21" xfId="42" applyNumberFormat="1" applyFont="1" applyFill="1" applyBorder="1"/>
    <xf numFmtId="165" fontId="0" fillId="0" borderId="19" xfId="42" applyNumberFormat="1" applyFont="1" applyFill="1" applyBorder="1"/>
    <xf numFmtId="165" fontId="0" fillId="0" borderId="20" xfId="42" applyNumberFormat="1" applyFont="1" applyBorder="1"/>
    <xf numFmtId="165" fontId="0" fillId="0" borderId="21" xfId="42" applyNumberFormat="1" applyFont="1" applyBorder="1"/>
  </cellXfs>
  <cellStyles count="43">
    <cellStyle name="20% - Cor1" xfId="19" builtinId="30" customBuiltin="1"/>
    <cellStyle name="20% - Cor2" xfId="23" builtinId="34" customBuiltin="1"/>
    <cellStyle name="20% - Cor3" xfId="27" builtinId="38" customBuiltin="1"/>
    <cellStyle name="20% - Cor4" xfId="31" builtinId="42" customBuiltin="1"/>
    <cellStyle name="20% - Cor5" xfId="35" builtinId="46" customBuiltin="1"/>
    <cellStyle name="20% - Cor6" xfId="39" builtinId="50" customBuiltin="1"/>
    <cellStyle name="40% - Cor1" xfId="20" builtinId="31" customBuiltin="1"/>
    <cellStyle name="40% - Cor2" xfId="24" builtinId="35" customBuiltin="1"/>
    <cellStyle name="40% - Cor3" xfId="28" builtinId="39" customBuiltin="1"/>
    <cellStyle name="40% - Cor4" xfId="32" builtinId="43" customBuiltin="1"/>
    <cellStyle name="40% - Cor5" xfId="36" builtinId="47" customBuiltin="1"/>
    <cellStyle name="40% - Cor6" xfId="40" builtinId="51" customBuiltin="1"/>
    <cellStyle name="60% - Cor1" xfId="21" builtinId="32" customBuiltin="1"/>
    <cellStyle name="60% - Cor2" xfId="25" builtinId="36" customBuiltin="1"/>
    <cellStyle name="60% - Cor3" xfId="29" builtinId="40" customBuiltin="1"/>
    <cellStyle name="60% - Cor4" xfId="33" builtinId="44" customBuiltin="1"/>
    <cellStyle name="60% - Cor5" xfId="37" builtinId="48" customBuiltin="1"/>
    <cellStyle name="60% - Cor6" xfId="41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Cálculo" xfId="11" builtinId="22" customBuiltin="1"/>
    <cellStyle name="Célula Ligada" xfId="12" builtinId="24" customBuiltin="1"/>
    <cellStyle name="Cor1" xfId="18" builtinId="29" customBuiltin="1"/>
    <cellStyle name="Cor2" xfId="22" builtinId="33" customBuiltin="1"/>
    <cellStyle name="Cor3" xfId="26" builtinId="37" customBuiltin="1"/>
    <cellStyle name="Cor4" xfId="30" builtinId="41" customBuiltin="1"/>
    <cellStyle name="Cor5" xfId="34" builtinId="45" customBuiltin="1"/>
    <cellStyle name="Cor6" xfId="38" builtinId="49" customBuiltin="1"/>
    <cellStyle name="Correto" xfId="6" builtinId="26" customBuiltin="1"/>
    <cellStyle name="Entrada" xfId="9" builtinId="20" customBuiltin="1"/>
    <cellStyle name="Incorreto" xfId="7" builtinId="27" customBuiltin="1"/>
    <cellStyle name="Neutro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otal" xfId="17" builtinId="25" customBuiltin="1"/>
    <cellStyle name="Verificar Célula" xfId="13" builtinId="23" customBuiltin="1"/>
    <cellStyle name="Vírgula" xfId="42" builtinId="3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6"/>
  <sheetViews>
    <sheetView showGridLines="0" topLeftCell="A71" workbookViewId="0">
      <selection activeCell="C6" sqref="C6:C86"/>
    </sheetView>
  </sheetViews>
  <sheetFormatPr defaultRowHeight="15" x14ac:dyDescent="0.25"/>
  <cols>
    <col min="1" max="1" width="2.5703125" customWidth="1"/>
    <col min="2" max="2" width="27" bestFit="1" customWidth="1"/>
    <col min="3" max="3" width="8.140625" bestFit="1" customWidth="1"/>
    <col min="4" max="4" width="12" bestFit="1" customWidth="1"/>
    <col min="5" max="5" width="13.42578125" bestFit="1" customWidth="1"/>
    <col min="6" max="6" width="22" bestFit="1" customWidth="1"/>
    <col min="7" max="7" width="13.85546875" bestFit="1" customWidth="1"/>
    <col min="8" max="8" width="19.5703125" bestFit="1" customWidth="1"/>
    <col min="9" max="9" width="13.85546875" bestFit="1" customWidth="1"/>
    <col min="10" max="10" width="19.5703125" bestFit="1" customWidth="1"/>
    <col min="11" max="12" width="13.42578125" bestFit="1" customWidth="1"/>
    <col min="13" max="13" width="11" bestFit="1" customWidth="1"/>
    <col min="14" max="14" width="9.5703125" bestFit="1" customWidth="1"/>
    <col min="15" max="15" width="13.85546875" bestFit="1" customWidth="1"/>
    <col min="16" max="17" width="11.140625" bestFit="1" customWidth="1"/>
    <col min="18" max="18" width="1.42578125" bestFit="1" customWidth="1"/>
  </cols>
  <sheetData>
    <row r="2" spans="2:18" x14ac:dyDescent="0.25">
      <c r="B2" s="39" t="s">
        <v>22</v>
      </c>
    </row>
    <row r="3" spans="2:18" x14ac:dyDescent="0.25">
      <c r="B3" s="3"/>
    </row>
    <row r="4" spans="2:18" x14ac:dyDescent="0.25">
      <c r="B4" s="38" t="s">
        <v>24</v>
      </c>
    </row>
    <row r="5" spans="2:18" s="1" customFormat="1" ht="45" x14ac:dyDescent="0.25">
      <c r="B5" s="2" t="s">
        <v>0</v>
      </c>
      <c r="C5" s="23" t="s">
        <v>1</v>
      </c>
      <c r="D5" s="23" t="s">
        <v>16</v>
      </c>
      <c r="E5" s="23" t="s">
        <v>17</v>
      </c>
      <c r="F5" s="24" t="s">
        <v>18</v>
      </c>
      <c r="G5" s="24" t="s">
        <v>2</v>
      </c>
      <c r="H5" s="26" t="s">
        <v>19</v>
      </c>
      <c r="I5" s="26" t="s">
        <v>3</v>
      </c>
      <c r="J5" s="27" t="s">
        <v>20</v>
      </c>
      <c r="K5" s="27" t="s">
        <v>4</v>
      </c>
      <c r="L5" s="25" t="s">
        <v>5</v>
      </c>
      <c r="M5" s="25" t="s">
        <v>6</v>
      </c>
      <c r="N5" s="25" t="s">
        <v>7</v>
      </c>
      <c r="O5" s="28" t="s">
        <v>8</v>
      </c>
      <c r="P5" s="28" t="s">
        <v>9</v>
      </c>
      <c r="Q5" s="28" t="s">
        <v>10</v>
      </c>
    </row>
    <row r="6" spans="2:18" x14ac:dyDescent="0.25">
      <c r="B6" s="21" t="s">
        <v>12</v>
      </c>
      <c r="C6" s="4">
        <v>199</v>
      </c>
      <c r="D6" s="5">
        <v>99</v>
      </c>
      <c r="E6" s="6">
        <v>17.057099999999998</v>
      </c>
      <c r="F6" s="10" t="s">
        <v>21</v>
      </c>
      <c r="G6" s="11" t="s">
        <v>21</v>
      </c>
      <c r="H6" s="4">
        <v>110</v>
      </c>
      <c r="I6" s="6">
        <v>15.7691</v>
      </c>
      <c r="J6" s="4">
        <v>1</v>
      </c>
      <c r="K6" s="6">
        <v>38.1218</v>
      </c>
      <c r="L6" s="14">
        <v>3.2970000000000002</v>
      </c>
      <c r="M6" s="5">
        <v>499</v>
      </c>
      <c r="N6" s="15">
        <v>146</v>
      </c>
      <c r="O6" s="18" t="s">
        <v>21</v>
      </c>
      <c r="P6" s="19" t="s">
        <v>21</v>
      </c>
      <c r="Q6" s="20" t="s">
        <v>21</v>
      </c>
    </row>
    <row r="7" spans="2:18" x14ac:dyDescent="0.25">
      <c r="B7" s="22" t="s">
        <v>13</v>
      </c>
      <c r="C7" s="7">
        <v>34</v>
      </c>
      <c r="D7" s="8">
        <v>30</v>
      </c>
      <c r="E7" s="9">
        <v>23.2347</v>
      </c>
      <c r="F7" s="7">
        <v>1</v>
      </c>
      <c r="G7" s="9">
        <v>41.701000000000001</v>
      </c>
      <c r="H7" s="7">
        <v>13</v>
      </c>
      <c r="I7" s="9">
        <v>19.613399999999999</v>
      </c>
      <c r="J7" s="7">
        <v>18</v>
      </c>
      <c r="K7" s="9">
        <v>27.485499999999998</v>
      </c>
      <c r="L7" s="16">
        <v>1.4745999999999999</v>
      </c>
      <c r="M7" s="8">
        <v>117</v>
      </c>
      <c r="N7" s="17">
        <v>17</v>
      </c>
      <c r="O7" s="16">
        <v>7.8739999999999997</v>
      </c>
      <c r="P7" s="8">
        <v>26</v>
      </c>
      <c r="Q7" s="17">
        <v>10</v>
      </c>
      <c r="R7" t="s">
        <v>11</v>
      </c>
    </row>
    <row r="8" spans="2:18" x14ac:dyDescent="0.25">
      <c r="B8" s="22" t="s">
        <v>14</v>
      </c>
      <c r="C8" s="7">
        <v>7</v>
      </c>
      <c r="D8" s="8">
        <v>1</v>
      </c>
      <c r="E8" s="9">
        <v>26.147099999999998</v>
      </c>
      <c r="F8" s="7">
        <v>1</v>
      </c>
      <c r="G8" s="9">
        <v>4.3666999999999998</v>
      </c>
      <c r="H8" s="12" t="s">
        <v>23</v>
      </c>
      <c r="I8" s="13" t="s">
        <v>23</v>
      </c>
      <c r="J8" s="7">
        <v>1</v>
      </c>
      <c r="K8" s="9">
        <v>26.147099999999998</v>
      </c>
      <c r="L8" s="16">
        <v>13.5733</v>
      </c>
      <c r="M8" s="8">
        <v>25</v>
      </c>
      <c r="N8" s="17">
        <v>5</v>
      </c>
      <c r="O8" s="16">
        <v>2.8864999999999998</v>
      </c>
      <c r="P8" s="8">
        <v>6</v>
      </c>
      <c r="Q8" s="17">
        <v>1</v>
      </c>
      <c r="R8" t="s">
        <v>11</v>
      </c>
    </row>
    <row r="9" spans="2:18" x14ac:dyDescent="0.25">
      <c r="B9" s="29" t="s">
        <v>15</v>
      </c>
      <c r="C9" s="30">
        <v>4875</v>
      </c>
      <c r="D9" s="31">
        <v>2788</v>
      </c>
      <c r="E9" s="32">
        <v>11.9931</v>
      </c>
      <c r="F9" s="30">
        <v>1340</v>
      </c>
      <c r="G9" s="32">
        <v>16.7441</v>
      </c>
      <c r="H9" s="30">
        <v>1033</v>
      </c>
      <c r="I9" s="32">
        <v>5.0128000000000004</v>
      </c>
      <c r="J9" s="30">
        <v>1305</v>
      </c>
      <c r="K9" s="32">
        <v>10.0623</v>
      </c>
      <c r="L9" s="33">
        <v>2.6332</v>
      </c>
      <c r="M9" s="31">
        <v>18297</v>
      </c>
      <c r="N9" s="34">
        <v>1362</v>
      </c>
      <c r="O9" s="33">
        <v>0.71509999999999996</v>
      </c>
      <c r="P9" s="31">
        <v>4888</v>
      </c>
      <c r="Q9" s="35">
        <v>130</v>
      </c>
      <c r="R9" t="s">
        <v>11</v>
      </c>
    </row>
    <row r="11" spans="2:18" x14ac:dyDescent="0.25">
      <c r="B11" s="38" t="s">
        <v>25</v>
      </c>
    </row>
    <row r="12" spans="2:18" s="1" customFormat="1" ht="45" x14ac:dyDescent="0.25">
      <c r="B12" s="2" t="s">
        <v>0</v>
      </c>
      <c r="C12" s="23" t="s">
        <v>1</v>
      </c>
      <c r="D12" s="23" t="s">
        <v>16</v>
      </c>
      <c r="E12" s="23" t="s">
        <v>17</v>
      </c>
      <c r="F12" s="24" t="s">
        <v>18</v>
      </c>
      <c r="G12" s="24" t="s">
        <v>2</v>
      </c>
      <c r="H12" s="26" t="s">
        <v>19</v>
      </c>
      <c r="I12" s="26" t="s">
        <v>3</v>
      </c>
      <c r="J12" s="27" t="s">
        <v>20</v>
      </c>
      <c r="K12" s="27" t="s">
        <v>4</v>
      </c>
      <c r="L12" s="25" t="s">
        <v>5</v>
      </c>
      <c r="M12" s="25" t="s">
        <v>6</v>
      </c>
      <c r="N12" s="25" t="s">
        <v>7</v>
      </c>
      <c r="O12" s="28" t="s">
        <v>8</v>
      </c>
      <c r="P12" s="28" t="s">
        <v>9</v>
      </c>
      <c r="Q12" s="28" t="s">
        <v>10</v>
      </c>
    </row>
    <row r="13" spans="2:18" x14ac:dyDescent="0.25">
      <c r="B13" s="21" t="s">
        <v>12</v>
      </c>
      <c r="C13" s="4">
        <v>121</v>
      </c>
      <c r="D13" s="5">
        <v>49</v>
      </c>
      <c r="E13" s="6">
        <v>21.7712</v>
      </c>
      <c r="F13" s="10" t="s">
        <v>21</v>
      </c>
      <c r="G13" s="11" t="s">
        <v>21</v>
      </c>
      <c r="H13" s="4">
        <v>53</v>
      </c>
      <c r="I13" s="6">
        <v>21.2224</v>
      </c>
      <c r="J13" s="4">
        <v>1</v>
      </c>
      <c r="K13" s="6">
        <v>71.041600000000003</v>
      </c>
      <c r="L13" s="14">
        <v>2.2652999999999999</v>
      </c>
      <c r="M13" s="5">
        <v>321</v>
      </c>
      <c r="N13" s="15">
        <v>91</v>
      </c>
      <c r="O13" s="18" t="s">
        <v>21</v>
      </c>
      <c r="P13" s="19" t="s">
        <v>21</v>
      </c>
      <c r="Q13" s="20" t="s">
        <v>21</v>
      </c>
    </row>
    <row r="14" spans="2:18" x14ac:dyDescent="0.25">
      <c r="B14" s="22" t="s">
        <v>13</v>
      </c>
      <c r="C14" s="7">
        <v>132</v>
      </c>
      <c r="D14" s="8">
        <v>23</v>
      </c>
      <c r="E14" s="9">
        <v>19.9297</v>
      </c>
      <c r="F14" s="7">
        <v>6</v>
      </c>
      <c r="G14" s="9">
        <v>37.917200000000001</v>
      </c>
      <c r="H14" s="7">
        <v>7</v>
      </c>
      <c r="I14" s="9">
        <v>14.7522</v>
      </c>
      <c r="J14" s="7">
        <v>12</v>
      </c>
      <c r="K14" s="9">
        <v>19.309799999999999</v>
      </c>
      <c r="L14" s="16">
        <v>0.97450000000000003</v>
      </c>
      <c r="M14" s="8">
        <v>69</v>
      </c>
      <c r="N14" s="17">
        <v>7</v>
      </c>
      <c r="O14" s="16">
        <v>0.4904</v>
      </c>
      <c r="P14" s="8">
        <v>116</v>
      </c>
      <c r="Q14" s="17">
        <v>5</v>
      </c>
    </row>
    <row r="15" spans="2:18" x14ac:dyDescent="0.25">
      <c r="B15" s="22" t="s">
        <v>14</v>
      </c>
      <c r="C15" s="7">
        <v>20</v>
      </c>
      <c r="D15" s="8">
        <v>6</v>
      </c>
      <c r="E15" s="9">
        <v>20.054500000000001</v>
      </c>
      <c r="F15" s="7">
        <v>1</v>
      </c>
      <c r="G15" s="9">
        <v>32.0886</v>
      </c>
      <c r="H15" s="12">
        <v>3</v>
      </c>
      <c r="I15" s="13">
        <v>16.915199999999999</v>
      </c>
      <c r="J15" s="7">
        <v>2</v>
      </c>
      <c r="K15" s="9">
        <v>18.746400000000001</v>
      </c>
      <c r="L15" s="16">
        <v>9.5403000000000002</v>
      </c>
      <c r="M15" s="8">
        <v>71</v>
      </c>
      <c r="N15" s="17">
        <v>16</v>
      </c>
      <c r="O15" s="16">
        <v>1.5166999999999999</v>
      </c>
      <c r="P15" s="8">
        <v>19</v>
      </c>
      <c r="Q15" s="17">
        <v>2</v>
      </c>
    </row>
    <row r="16" spans="2:18" x14ac:dyDescent="0.25">
      <c r="B16" s="29" t="s">
        <v>15</v>
      </c>
      <c r="C16" s="30">
        <v>4574</v>
      </c>
      <c r="D16" s="31">
        <v>3903</v>
      </c>
      <c r="E16" s="32">
        <v>12.1252</v>
      </c>
      <c r="F16" s="30">
        <v>1927</v>
      </c>
      <c r="G16" s="32">
        <v>19.8276</v>
      </c>
      <c r="H16" s="30">
        <v>977</v>
      </c>
      <c r="I16" s="32">
        <v>9.1249000000000002</v>
      </c>
      <c r="J16" s="30">
        <v>1997</v>
      </c>
      <c r="K16" s="32">
        <v>8.1182999999999996</v>
      </c>
      <c r="L16" s="33">
        <v>2.2410000000000001</v>
      </c>
      <c r="M16" s="31">
        <v>16526</v>
      </c>
      <c r="N16" s="34">
        <v>1114</v>
      </c>
      <c r="O16" s="33">
        <v>0.57820000000000005</v>
      </c>
      <c r="P16" s="31">
        <v>4548</v>
      </c>
      <c r="Q16" s="35">
        <v>45</v>
      </c>
    </row>
    <row r="18" spans="2:17" x14ac:dyDescent="0.25">
      <c r="B18" s="38" t="s">
        <v>26</v>
      </c>
    </row>
    <row r="19" spans="2:17" s="1" customFormat="1" ht="45" x14ac:dyDescent="0.25">
      <c r="B19" s="2" t="s">
        <v>0</v>
      </c>
      <c r="C19" s="23" t="s">
        <v>1</v>
      </c>
      <c r="D19" s="23" t="s">
        <v>16</v>
      </c>
      <c r="E19" s="23" t="s">
        <v>17</v>
      </c>
      <c r="F19" s="24" t="s">
        <v>18</v>
      </c>
      <c r="G19" s="24" t="s">
        <v>2</v>
      </c>
      <c r="H19" s="26" t="s">
        <v>19</v>
      </c>
      <c r="I19" s="26" t="s">
        <v>3</v>
      </c>
      <c r="J19" s="27" t="s">
        <v>20</v>
      </c>
      <c r="K19" s="27" t="s">
        <v>4</v>
      </c>
      <c r="L19" s="25" t="s">
        <v>5</v>
      </c>
      <c r="M19" s="25" t="s">
        <v>6</v>
      </c>
      <c r="N19" s="25" t="s">
        <v>7</v>
      </c>
      <c r="O19" s="28" t="s">
        <v>8</v>
      </c>
      <c r="P19" s="28" t="s">
        <v>9</v>
      </c>
      <c r="Q19" s="28" t="s">
        <v>10</v>
      </c>
    </row>
    <row r="20" spans="2:17" x14ac:dyDescent="0.25">
      <c r="B20" s="21" t="s">
        <v>12</v>
      </c>
      <c r="C20" s="4">
        <v>136</v>
      </c>
      <c r="D20" s="5">
        <v>51</v>
      </c>
      <c r="E20" s="6">
        <v>14.134600000000001</v>
      </c>
      <c r="F20" s="10" t="s">
        <v>21</v>
      </c>
      <c r="G20" s="11" t="s">
        <v>21</v>
      </c>
      <c r="H20" s="4">
        <v>74</v>
      </c>
      <c r="I20" s="6">
        <v>10.1557</v>
      </c>
      <c r="J20" s="4">
        <v>1</v>
      </c>
      <c r="K20" s="6">
        <v>83.216899999999995</v>
      </c>
      <c r="L20" s="14">
        <v>1.54</v>
      </c>
      <c r="M20" s="5">
        <v>376</v>
      </c>
      <c r="N20" s="15">
        <v>107</v>
      </c>
      <c r="O20" s="18" t="s">
        <v>21</v>
      </c>
      <c r="P20" s="19" t="s">
        <v>21</v>
      </c>
      <c r="Q20" s="20" t="s">
        <v>21</v>
      </c>
    </row>
    <row r="21" spans="2:17" x14ac:dyDescent="0.25">
      <c r="B21" s="22" t="s">
        <v>13</v>
      </c>
      <c r="C21" s="7">
        <v>81</v>
      </c>
      <c r="D21" s="8">
        <v>31</v>
      </c>
      <c r="E21" s="9">
        <v>21.132400000000001</v>
      </c>
      <c r="F21" s="7">
        <v>4</v>
      </c>
      <c r="G21" s="9">
        <v>66.800899999999999</v>
      </c>
      <c r="H21" s="7">
        <v>4</v>
      </c>
      <c r="I21" s="9">
        <v>26.106200000000001</v>
      </c>
      <c r="J21" s="7">
        <v>38</v>
      </c>
      <c r="K21" s="9">
        <v>10.307700000000001</v>
      </c>
      <c r="L21" s="16">
        <v>2.5257999999999998</v>
      </c>
      <c r="M21" s="8">
        <v>198</v>
      </c>
      <c r="N21" s="17">
        <v>27</v>
      </c>
      <c r="O21" s="16">
        <v>3.3334000000000001</v>
      </c>
      <c r="P21" s="8">
        <v>57</v>
      </c>
      <c r="Q21" s="17">
        <v>4</v>
      </c>
    </row>
    <row r="22" spans="2:17" x14ac:dyDescent="0.25">
      <c r="B22" s="22" t="s">
        <v>14</v>
      </c>
      <c r="C22" s="7">
        <v>28</v>
      </c>
      <c r="D22" s="8">
        <v>5</v>
      </c>
      <c r="E22" s="9">
        <v>40.536499999999997</v>
      </c>
      <c r="F22" s="7">
        <v>8</v>
      </c>
      <c r="G22" s="9">
        <v>37.599400000000003</v>
      </c>
      <c r="H22" s="12" t="s">
        <v>23</v>
      </c>
      <c r="I22" s="13" t="s">
        <v>23</v>
      </c>
      <c r="J22" s="7">
        <v>5</v>
      </c>
      <c r="K22" s="9">
        <v>14.2361</v>
      </c>
      <c r="L22" s="16">
        <v>8.9059000000000008</v>
      </c>
      <c r="M22" s="8">
        <v>78</v>
      </c>
      <c r="N22" s="17">
        <v>19</v>
      </c>
      <c r="O22" s="16">
        <v>0.21010000000000001</v>
      </c>
      <c r="P22" s="8">
        <v>24</v>
      </c>
      <c r="Q22" s="17">
        <v>0</v>
      </c>
    </row>
    <row r="23" spans="2:17" x14ac:dyDescent="0.25">
      <c r="B23" s="29" t="s">
        <v>15</v>
      </c>
      <c r="C23" s="30">
        <v>6972</v>
      </c>
      <c r="D23" s="31">
        <v>4735</v>
      </c>
      <c r="E23" s="32">
        <v>14.351000000000001</v>
      </c>
      <c r="F23" s="30">
        <v>2230</v>
      </c>
      <c r="G23" s="32">
        <v>22.913900000000002</v>
      </c>
      <c r="H23" s="30">
        <v>995</v>
      </c>
      <c r="I23" s="32">
        <v>8.0573999999999995</v>
      </c>
      <c r="J23" s="30">
        <v>2567</v>
      </c>
      <c r="K23" s="32">
        <v>9.2348999999999997</v>
      </c>
      <c r="L23" s="33">
        <v>1.5838000000000001</v>
      </c>
      <c r="M23" s="31">
        <v>18932</v>
      </c>
      <c r="N23" s="34">
        <v>912</v>
      </c>
      <c r="O23" s="33">
        <v>1.9614</v>
      </c>
      <c r="P23" s="31">
        <v>5292</v>
      </c>
      <c r="Q23" s="35">
        <v>335</v>
      </c>
    </row>
    <row r="25" spans="2:17" x14ac:dyDescent="0.25">
      <c r="B25" s="38" t="s">
        <v>27</v>
      </c>
    </row>
    <row r="26" spans="2:17" s="1" customFormat="1" ht="45" x14ac:dyDescent="0.25">
      <c r="B26" s="2" t="s">
        <v>0</v>
      </c>
      <c r="C26" s="23" t="s">
        <v>1</v>
      </c>
      <c r="D26" s="23" t="s">
        <v>16</v>
      </c>
      <c r="E26" s="23" t="s">
        <v>17</v>
      </c>
      <c r="F26" s="24" t="s">
        <v>18</v>
      </c>
      <c r="G26" s="24" t="s">
        <v>2</v>
      </c>
      <c r="H26" s="26" t="s">
        <v>19</v>
      </c>
      <c r="I26" s="26" t="s">
        <v>3</v>
      </c>
      <c r="J26" s="27" t="s">
        <v>20</v>
      </c>
      <c r="K26" s="27" t="s">
        <v>4</v>
      </c>
      <c r="L26" s="25" t="s">
        <v>5</v>
      </c>
      <c r="M26" s="25" t="s">
        <v>6</v>
      </c>
      <c r="N26" s="25" t="s">
        <v>7</v>
      </c>
      <c r="O26" s="28" t="s">
        <v>8</v>
      </c>
      <c r="P26" s="28" t="s">
        <v>9</v>
      </c>
      <c r="Q26" s="28" t="s">
        <v>10</v>
      </c>
    </row>
    <row r="27" spans="2:17" x14ac:dyDescent="0.25">
      <c r="B27" s="21" t="s">
        <v>12</v>
      </c>
      <c r="C27" s="4">
        <v>588</v>
      </c>
      <c r="D27" s="5">
        <v>193</v>
      </c>
      <c r="E27" s="6">
        <v>8.5800999999999998</v>
      </c>
      <c r="F27" s="10" t="s">
        <v>21</v>
      </c>
      <c r="G27" s="11" t="s">
        <v>21</v>
      </c>
      <c r="H27" s="4">
        <v>249</v>
      </c>
      <c r="I27" s="6">
        <v>8.5772999999999993</v>
      </c>
      <c r="J27" s="36" t="s">
        <v>23</v>
      </c>
      <c r="K27" s="37" t="s">
        <v>23</v>
      </c>
      <c r="L27" s="14">
        <v>2.5257000000000001</v>
      </c>
      <c r="M27" s="5">
        <v>1798</v>
      </c>
      <c r="N27" s="15">
        <v>516</v>
      </c>
      <c r="O27" s="18" t="s">
        <v>21</v>
      </c>
      <c r="P27" s="19" t="s">
        <v>21</v>
      </c>
      <c r="Q27" s="20" t="s">
        <v>21</v>
      </c>
    </row>
    <row r="28" spans="2:17" x14ac:dyDescent="0.25">
      <c r="B28" s="22" t="s">
        <v>13</v>
      </c>
      <c r="C28" s="7">
        <v>17</v>
      </c>
      <c r="D28" s="8">
        <v>28</v>
      </c>
      <c r="E28" s="9">
        <v>23.191800000000001</v>
      </c>
      <c r="F28" s="7">
        <v>6</v>
      </c>
      <c r="G28" s="9">
        <v>19.990100000000002</v>
      </c>
      <c r="H28" s="7">
        <v>7</v>
      </c>
      <c r="I28" s="9">
        <v>20.8645</v>
      </c>
      <c r="J28" s="7">
        <v>23</v>
      </c>
      <c r="K28" s="9">
        <v>23.7624</v>
      </c>
      <c r="L28" s="16">
        <v>2.3374999999999999</v>
      </c>
      <c r="M28" s="8">
        <v>60</v>
      </c>
      <c r="N28" s="17">
        <v>12</v>
      </c>
      <c r="O28" s="16">
        <v>5.6163999999999996</v>
      </c>
      <c r="P28" s="8">
        <v>14</v>
      </c>
      <c r="Q28" s="17">
        <v>2</v>
      </c>
    </row>
    <row r="29" spans="2:17" x14ac:dyDescent="0.25">
      <c r="B29" s="22" t="s">
        <v>14</v>
      </c>
      <c r="C29" s="7">
        <v>62</v>
      </c>
      <c r="D29" s="8">
        <v>24</v>
      </c>
      <c r="E29" s="9">
        <v>39.480699999999999</v>
      </c>
      <c r="F29" s="7">
        <v>11</v>
      </c>
      <c r="G29" s="9">
        <v>55.466099999999997</v>
      </c>
      <c r="H29" s="12">
        <v>1</v>
      </c>
      <c r="I29" s="13">
        <v>20.825600000000001</v>
      </c>
      <c r="J29" s="7">
        <v>13</v>
      </c>
      <c r="K29" s="9">
        <v>28.452400000000001</v>
      </c>
      <c r="L29" s="16">
        <v>7.1563999999999997</v>
      </c>
      <c r="M29" s="8">
        <v>164</v>
      </c>
      <c r="N29" s="17">
        <v>43</v>
      </c>
      <c r="O29" s="16">
        <v>0.11219999999999999</v>
      </c>
      <c r="P29" s="8">
        <v>53</v>
      </c>
      <c r="Q29" s="17">
        <v>0</v>
      </c>
    </row>
    <row r="30" spans="2:17" x14ac:dyDescent="0.25">
      <c r="B30" s="29" t="s">
        <v>15</v>
      </c>
      <c r="C30" s="30">
        <v>4728</v>
      </c>
      <c r="D30" s="31">
        <v>3567</v>
      </c>
      <c r="E30" s="32">
        <v>22.498699999999999</v>
      </c>
      <c r="F30" s="30">
        <v>1470</v>
      </c>
      <c r="G30" s="32">
        <v>27.2988</v>
      </c>
      <c r="H30" s="30">
        <v>271</v>
      </c>
      <c r="I30" s="32">
        <v>11.497999999999999</v>
      </c>
      <c r="J30" s="30">
        <v>1881</v>
      </c>
      <c r="K30" s="32">
        <v>20.1724</v>
      </c>
      <c r="L30" s="33">
        <v>2.5341999999999998</v>
      </c>
      <c r="M30" s="31">
        <v>13359</v>
      </c>
      <c r="N30" s="34">
        <v>1322</v>
      </c>
      <c r="O30" s="33">
        <v>0.6169</v>
      </c>
      <c r="P30" s="31">
        <v>3916</v>
      </c>
      <c r="Q30" s="35">
        <v>61</v>
      </c>
    </row>
    <row r="32" spans="2:17" x14ac:dyDescent="0.25">
      <c r="B32" s="38" t="s">
        <v>28</v>
      </c>
    </row>
    <row r="33" spans="2:17" s="1" customFormat="1" ht="45" x14ac:dyDescent="0.25">
      <c r="B33" s="2" t="s">
        <v>0</v>
      </c>
      <c r="C33" s="23" t="s">
        <v>1</v>
      </c>
      <c r="D33" s="23" t="s">
        <v>16</v>
      </c>
      <c r="E33" s="23" t="s">
        <v>17</v>
      </c>
      <c r="F33" s="24" t="s">
        <v>18</v>
      </c>
      <c r="G33" s="24" t="s">
        <v>2</v>
      </c>
      <c r="H33" s="26" t="s">
        <v>19</v>
      </c>
      <c r="I33" s="26" t="s">
        <v>3</v>
      </c>
      <c r="J33" s="27" t="s">
        <v>20</v>
      </c>
      <c r="K33" s="27" t="s">
        <v>4</v>
      </c>
      <c r="L33" s="25" t="s">
        <v>5</v>
      </c>
      <c r="M33" s="25" t="s">
        <v>6</v>
      </c>
      <c r="N33" s="25" t="s">
        <v>7</v>
      </c>
      <c r="O33" s="28" t="s">
        <v>8</v>
      </c>
      <c r="P33" s="28" t="s">
        <v>9</v>
      </c>
      <c r="Q33" s="28" t="s">
        <v>10</v>
      </c>
    </row>
    <row r="34" spans="2:17" x14ac:dyDescent="0.25">
      <c r="B34" s="21" t="s">
        <v>12</v>
      </c>
      <c r="C34" s="4">
        <v>2347</v>
      </c>
      <c r="D34" s="5">
        <v>1005</v>
      </c>
      <c r="E34" s="6">
        <v>8.7856000000000005</v>
      </c>
      <c r="F34" s="10" t="s">
        <v>21</v>
      </c>
      <c r="G34" s="11" t="s">
        <v>21</v>
      </c>
      <c r="H34" s="4">
        <v>1056</v>
      </c>
      <c r="I34" s="6">
        <v>8.7365999999999993</v>
      </c>
      <c r="J34" s="36">
        <v>1</v>
      </c>
      <c r="K34" s="37">
        <v>36.866300000000003</v>
      </c>
      <c r="L34" s="14">
        <v>2.1011000000000002</v>
      </c>
      <c r="M34" s="5">
        <v>6952</v>
      </c>
      <c r="N34" s="15">
        <v>1934</v>
      </c>
      <c r="O34" s="18" t="s">
        <v>21</v>
      </c>
      <c r="P34" s="19" t="s">
        <v>21</v>
      </c>
      <c r="Q34" s="20" t="s">
        <v>21</v>
      </c>
    </row>
    <row r="35" spans="2:17" x14ac:dyDescent="0.25">
      <c r="B35" s="22" t="s">
        <v>13</v>
      </c>
      <c r="C35" s="7">
        <v>88</v>
      </c>
      <c r="D35" s="8">
        <v>19</v>
      </c>
      <c r="E35" s="9">
        <v>22.421600000000002</v>
      </c>
      <c r="F35" s="7">
        <v>10</v>
      </c>
      <c r="G35" s="9">
        <v>26.1312</v>
      </c>
      <c r="H35" s="7">
        <v>2</v>
      </c>
      <c r="I35" s="9">
        <v>34.627699999999997</v>
      </c>
      <c r="J35" s="7">
        <v>11</v>
      </c>
      <c r="K35" s="9">
        <v>13.678699999999999</v>
      </c>
      <c r="L35" s="16">
        <v>3.9278</v>
      </c>
      <c r="M35" s="8">
        <v>100</v>
      </c>
      <c r="N35" s="17">
        <v>20</v>
      </c>
      <c r="O35" s="16">
        <v>2.0699000000000001</v>
      </c>
      <c r="P35" s="8">
        <v>27</v>
      </c>
      <c r="Q35" s="17">
        <v>4</v>
      </c>
    </row>
    <row r="36" spans="2:17" x14ac:dyDescent="0.25">
      <c r="B36" s="22" t="s">
        <v>14</v>
      </c>
      <c r="C36" s="7">
        <v>85</v>
      </c>
      <c r="D36" s="8">
        <v>62</v>
      </c>
      <c r="E36" s="9">
        <v>32.121200000000002</v>
      </c>
      <c r="F36" s="7">
        <v>23</v>
      </c>
      <c r="G36" s="9">
        <v>41.548400000000001</v>
      </c>
      <c r="H36" s="12" t="s">
        <v>23</v>
      </c>
      <c r="I36" s="13" t="s">
        <v>23</v>
      </c>
      <c r="J36" s="7">
        <v>41</v>
      </c>
      <c r="K36" s="9">
        <v>26.988</v>
      </c>
      <c r="L36" s="16">
        <v>4.6650999999999998</v>
      </c>
      <c r="M36" s="8">
        <v>202</v>
      </c>
      <c r="N36" s="17">
        <v>43</v>
      </c>
      <c r="O36" s="16">
        <v>0.30320000000000003</v>
      </c>
      <c r="P36" s="8">
        <v>66</v>
      </c>
      <c r="Q36" s="17">
        <v>1</v>
      </c>
    </row>
    <row r="37" spans="2:17" x14ac:dyDescent="0.25">
      <c r="B37" s="29" t="s">
        <v>15</v>
      </c>
      <c r="C37" s="30">
        <v>8247</v>
      </c>
      <c r="D37" s="31">
        <v>5975</v>
      </c>
      <c r="E37" s="32">
        <v>9.4916</v>
      </c>
      <c r="F37" s="30">
        <v>2134</v>
      </c>
      <c r="G37" s="32">
        <v>15.885400000000001</v>
      </c>
      <c r="H37" s="30">
        <v>188</v>
      </c>
      <c r="I37" s="32">
        <v>16.559799999999999</v>
      </c>
      <c r="J37" s="30">
        <v>3698</v>
      </c>
      <c r="K37" s="32">
        <v>5.4659000000000004</v>
      </c>
      <c r="L37" s="33">
        <v>1.9153</v>
      </c>
      <c r="M37" s="31">
        <v>25408</v>
      </c>
      <c r="N37" s="34">
        <v>1281</v>
      </c>
      <c r="O37" s="33">
        <v>2.0495000000000001</v>
      </c>
      <c r="P37" s="31">
        <v>7798</v>
      </c>
      <c r="Q37" s="35">
        <v>508</v>
      </c>
    </row>
    <row r="39" spans="2:17" x14ac:dyDescent="0.25">
      <c r="B39" s="38" t="s">
        <v>29</v>
      </c>
    </row>
    <row r="40" spans="2:17" s="1" customFormat="1" ht="45" x14ac:dyDescent="0.25">
      <c r="B40" s="2" t="s">
        <v>0</v>
      </c>
      <c r="C40" s="23" t="s">
        <v>1</v>
      </c>
      <c r="D40" s="23" t="s">
        <v>16</v>
      </c>
      <c r="E40" s="23" t="s">
        <v>17</v>
      </c>
      <c r="F40" s="24" t="s">
        <v>18</v>
      </c>
      <c r="G40" s="24" t="s">
        <v>2</v>
      </c>
      <c r="H40" s="26" t="s">
        <v>19</v>
      </c>
      <c r="I40" s="26" t="s">
        <v>3</v>
      </c>
      <c r="J40" s="27" t="s">
        <v>20</v>
      </c>
      <c r="K40" s="27" t="s">
        <v>4</v>
      </c>
      <c r="L40" s="25" t="s">
        <v>5</v>
      </c>
      <c r="M40" s="25" t="s">
        <v>6</v>
      </c>
      <c r="N40" s="25" t="s">
        <v>7</v>
      </c>
      <c r="O40" s="28" t="s">
        <v>8</v>
      </c>
      <c r="P40" s="28" t="s">
        <v>9</v>
      </c>
      <c r="Q40" s="28" t="s">
        <v>10</v>
      </c>
    </row>
    <row r="41" spans="2:17" x14ac:dyDescent="0.25">
      <c r="B41" s="21" t="s">
        <v>12</v>
      </c>
      <c r="C41" s="4">
        <v>3016</v>
      </c>
      <c r="D41" s="5">
        <v>1643</v>
      </c>
      <c r="E41" s="6">
        <v>8.5178999999999991</v>
      </c>
      <c r="F41" s="10" t="s">
        <v>21</v>
      </c>
      <c r="G41" s="11" t="s">
        <v>21</v>
      </c>
      <c r="H41" s="4">
        <v>1762</v>
      </c>
      <c r="I41" s="6">
        <v>8.3986000000000001</v>
      </c>
      <c r="J41" s="36">
        <v>14</v>
      </c>
      <c r="K41" s="37">
        <v>13.314299999999999</v>
      </c>
      <c r="L41" s="14">
        <v>1.8223</v>
      </c>
      <c r="M41" s="5">
        <v>8597</v>
      </c>
      <c r="N41" s="15">
        <v>1907</v>
      </c>
      <c r="O41" s="18" t="s">
        <v>21</v>
      </c>
      <c r="P41" s="19" t="s">
        <v>21</v>
      </c>
      <c r="Q41" s="20" t="s">
        <v>21</v>
      </c>
    </row>
    <row r="42" spans="2:17" x14ac:dyDescent="0.25">
      <c r="B42" s="22" t="s">
        <v>13</v>
      </c>
      <c r="C42" s="7">
        <v>112</v>
      </c>
      <c r="D42" s="8">
        <v>30</v>
      </c>
      <c r="E42" s="9">
        <v>24.255099999999999</v>
      </c>
      <c r="F42" s="7">
        <v>10</v>
      </c>
      <c r="G42" s="9">
        <v>40.052500000000002</v>
      </c>
      <c r="H42" s="7">
        <v>12</v>
      </c>
      <c r="I42" s="9">
        <v>12.3674</v>
      </c>
      <c r="J42" s="7">
        <v>20</v>
      </c>
      <c r="K42" s="9">
        <v>10.1579</v>
      </c>
      <c r="L42" s="16">
        <v>0.68520000000000003</v>
      </c>
      <c r="M42" s="8">
        <v>146</v>
      </c>
      <c r="N42" s="17">
        <v>11</v>
      </c>
      <c r="O42" s="16">
        <v>0.32669999999999999</v>
      </c>
      <c r="P42" s="8">
        <v>36</v>
      </c>
      <c r="Q42" s="17">
        <v>0</v>
      </c>
    </row>
    <row r="43" spans="2:17" x14ac:dyDescent="0.25">
      <c r="B43" s="22" t="s">
        <v>14</v>
      </c>
      <c r="C43" s="7">
        <v>135</v>
      </c>
      <c r="D43" s="8">
        <v>73</v>
      </c>
      <c r="E43" s="9">
        <v>20.110199999999999</v>
      </c>
      <c r="F43" s="7">
        <v>31</v>
      </c>
      <c r="G43" s="9">
        <v>27.325099999999999</v>
      </c>
      <c r="H43" s="12" t="s">
        <v>23</v>
      </c>
      <c r="I43" s="13" t="s">
        <v>23</v>
      </c>
      <c r="J43" s="7">
        <v>42</v>
      </c>
      <c r="K43" s="9">
        <v>14.7849</v>
      </c>
      <c r="L43" s="16">
        <v>1.0764</v>
      </c>
      <c r="M43" s="8">
        <v>209</v>
      </c>
      <c r="N43" s="17">
        <v>14</v>
      </c>
      <c r="O43" s="16">
        <v>0.74990000000000001</v>
      </c>
      <c r="P43" s="8">
        <v>93</v>
      </c>
      <c r="Q43" s="17">
        <v>2</v>
      </c>
    </row>
    <row r="44" spans="2:17" x14ac:dyDescent="0.25">
      <c r="B44" s="29" t="s">
        <v>15</v>
      </c>
      <c r="C44" s="30">
        <v>10598</v>
      </c>
      <c r="D44" s="31">
        <v>8465</v>
      </c>
      <c r="E44" s="32">
        <v>11.0191</v>
      </c>
      <c r="F44" s="30">
        <v>2822</v>
      </c>
      <c r="G44" s="32">
        <v>15.545</v>
      </c>
      <c r="H44" s="30">
        <v>563</v>
      </c>
      <c r="I44" s="32">
        <v>15.671799999999999</v>
      </c>
      <c r="J44" s="30">
        <v>5407</v>
      </c>
      <c r="K44" s="32">
        <v>8.2106999999999992</v>
      </c>
      <c r="L44" s="33">
        <v>0.84240000000000004</v>
      </c>
      <c r="M44" s="31">
        <v>29852</v>
      </c>
      <c r="N44" s="34">
        <v>1092</v>
      </c>
      <c r="O44" s="33">
        <v>1.3812</v>
      </c>
      <c r="P44" s="31">
        <v>10204</v>
      </c>
      <c r="Q44" s="35">
        <v>669</v>
      </c>
    </row>
    <row r="46" spans="2:17" x14ac:dyDescent="0.25">
      <c r="B46" s="38" t="s">
        <v>30</v>
      </c>
    </row>
    <row r="47" spans="2:17" s="1" customFormat="1" ht="45" x14ac:dyDescent="0.25">
      <c r="B47" s="2" t="s">
        <v>0</v>
      </c>
      <c r="C47" s="23" t="s">
        <v>1</v>
      </c>
      <c r="D47" s="23" t="s">
        <v>16</v>
      </c>
      <c r="E47" s="23" t="s">
        <v>17</v>
      </c>
      <c r="F47" s="24" t="s">
        <v>18</v>
      </c>
      <c r="G47" s="24" t="s">
        <v>2</v>
      </c>
      <c r="H47" s="26" t="s">
        <v>19</v>
      </c>
      <c r="I47" s="26" t="s">
        <v>3</v>
      </c>
      <c r="J47" s="27" t="s">
        <v>20</v>
      </c>
      <c r="K47" s="27" t="s">
        <v>4</v>
      </c>
      <c r="L47" s="25" t="s">
        <v>5</v>
      </c>
      <c r="M47" s="25" t="s">
        <v>6</v>
      </c>
      <c r="N47" s="25" t="s">
        <v>7</v>
      </c>
      <c r="O47" s="28" t="s">
        <v>8</v>
      </c>
      <c r="P47" s="28" t="s">
        <v>9</v>
      </c>
      <c r="Q47" s="28" t="s">
        <v>10</v>
      </c>
    </row>
    <row r="48" spans="2:17" x14ac:dyDescent="0.25">
      <c r="B48" s="21" t="s">
        <v>12</v>
      </c>
      <c r="C48" s="4">
        <v>3774</v>
      </c>
      <c r="D48" s="5">
        <v>2111</v>
      </c>
      <c r="E48" s="6">
        <v>8.8414999999999999</v>
      </c>
      <c r="F48" s="10" t="s">
        <v>21</v>
      </c>
      <c r="G48" s="11" t="s">
        <v>21</v>
      </c>
      <c r="H48" s="4">
        <v>2229</v>
      </c>
      <c r="I48" s="6">
        <v>8.6156000000000006</v>
      </c>
      <c r="J48" s="36">
        <v>18</v>
      </c>
      <c r="K48" s="37">
        <v>25.325199999999999</v>
      </c>
      <c r="L48" s="14">
        <v>2.2690000000000001</v>
      </c>
      <c r="M48" s="5">
        <v>12249</v>
      </c>
      <c r="N48" s="15">
        <v>3147</v>
      </c>
      <c r="O48" s="18" t="s">
        <v>21</v>
      </c>
      <c r="P48" s="19" t="s">
        <v>21</v>
      </c>
      <c r="Q48" s="20" t="s">
        <v>21</v>
      </c>
    </row>
    <row r="49" spans="2:17" x14ac:dyDescent="0.25">
      <c r="B49" s="22" t="s">
        <v>13</v>
      </c>
      <c r="C49" s="7">
        <v>128</v>
      </c>
      <c r="D49" s="8">
        <v>34</v>
      </c>
      <c r="E49" s="9">
        <v>14.680899999999999</v>
      </c>
      <c r="F49" s="7">
        <v>5</v>
      </c>
      <c r="G49" s="9">
        <v>19.839700000000001</v>
      </c>
      <c r="H49" s="7">
        <v>19</v>
      </c>
      <c r="I49" s="9">
        <v>20.948699999999999</v>
      </c>
      <c r="J49" s="7">
        <v>18</v>
      </c>
      <c r="K49" s="9">
        <v>9.0780999999999992</v>
      </c>
      <c r="L49" s="16">
        <v>2.1993</v>
      </c>
      <c r="M49" s="8">
        <v>220</v>
      </c>
      <c r="N49" s="17">
        <v>27</v>
      </c>
      <c r="O49" s="16">
        <v>34.043599999999998</v>
      </c>
      <c r="P49" s="8">
        <v>65</v>
      </c>
      <c r="Q49" s="17">
        <v>27</v>
      </c>
    </row>
    <row r="50" spans="2:17" x14ac:dyDescent="0.25">
      <c r="B50" s="22" t="s">
        <v>14</v>
      </c>
      <c r="C50" s="7">
        <v>132</v>
      </c>
      <c r="D50" s="8">
        <v>94</v>
      </c>
      <c r="E50" s="9">
        <v>23.478200000000001</v>
      </c>
      <c r="F50" s="7">
        <v>38</v>
      </c>
      <c r="G50" s="9">
        <v>27.944299999999998</v>
      </c>
      <c r="H50" s="12">
        <v>0</v>
      </c>
      <c r="I50" s="13">
        <v>0</v>
      </c>
      <c r="J50" s="7">
        <v>56</v>
      </c>
      <c r="K50" s="9">
        <v>20.447600000000001</v>
      </c>
      <c r="L50" s="16">
        <v>4.8655999999999997</v>
      </c>
      <c r="M50" s="8">
        <v>386</v>
      </c>
      <c r="N50" s="17">
        <v>73</v>
      </c>
      <c r="O50" s="16">
        <v>7.4085999999999999</v>
      </c>
      <c r="P50" s="8">
        <v>122</v>
      </c>
      <c r="Q50" s="17">
        <v>9</v>
      </c>
    </row>
    <row r="51" spans="2:17" x14ac:dyDescent="0.25">
      <c r="B51" s="29" t="s">
        <v>15</v>
      </c>
      <c r="C51" s="30">
        <v>13860</v>
      </c>
      <c r="D51" s="31">
        <v>11106</v>
      </c>
      <c r="E51" s="32">
        <v>7.4154999999999998</v>
      </c>
      <c r="F51" s="30">
        <v>3524</v>
      </c>
      <c r="G51" s="32">
        <v>14.569599999999999</v>
      </c>
      <c r="H51" s="30">
        <v>708</v>
      </c>
      <c r="I51" s="32">
        <v>10.104900000000001</v>
      </c>
      <c r="J51" s="30">
        <v>7903</v>
      </c>
      <c r="K51" s="32">
        <v>4.1380999999999997</v>
      </c>
      <c r="L51" s="33">
        <v>2.0186000000000002</v>
      </c>
      <c r="M51" s="31">
        <v>43973</v>
      </c>
      <c r="N51" s="34">
        <v>2356</v>
      </c>
      <c r="O51" s="33">
        <v>2.0966999999999998</v>
      </c>
      <c r="P51" s="31">
        <v>13480</v>
      </c>
      <c r="Q51" s="35">
        <v>817</v>
      </c>
    </row>
    <row r="53" spans="2:17" x14ac:dyDescent="0.25">
      <c r="B53" s="38" t="s">
        <v>31</v>
      </c>
    </row>
    <row r="54" spans="2:17" s="1" customFormat="1" ht="45" x14ac:dyDescent="0.25">
      <c r="B54" s="2" t="s">
        <v>0</v>
      </c>
      <c r="C54" s="23" t="s">
        <v>1</v>
      </c>
      <c r="D54" s="23" t="s">
        <v>16</v>
      </c>
      <c r="E54" s="23" t="s">
        <v>17</v>
      </c>
      <c r="F54" s="24" t="s">
        <v>18</v>
      </c>
      <c r="G54" s="24" t="s">
        <v>2</v>
      </c>
      <c r="H54" s="26" t="s">
        <v>19</v>
      </c>
      <c r="I54" s="26" t="s">
        <v>3</v>
      </c>
      <c r="J54" s="27" t="s">
        <v>20</v>
      </c>
      <c r="K54" s="27" t="s">
        <v>4</v>
      </c>
      <c r="L54" s="25" t="s">
        <v>5</v>
      </c>
      <c r="M54" s="25" t="s">
        <v>6</v>
      </c>
      <c r="N54" s="25" t="s">
        <v>7</v>
      </c>
      <c r="O54" s="28" t="s">
        <v>8</v>
      </c>
      <c r="P54" s="28" t="s">
        <v>9</v>
      </c>
      <c r="Q54" s="28" t="s">
        <v>10</v>
      </c>
    </row>
    <row r="55" spans="2:17" x14ac:dyDescent="0.25">
      <c r="B55" s="21" t="s">
        <v>12</v>
      </c>
      <c r="C55" s="4">
        <v>3904</v>
      </c>
      <c r="D55" s="5">
        <v>2519</v>
      </c>
      <c r="E55" s="6">
        <v>9.4284999999999997</v>
      </c>
      <c r="F55" s="10" t="s">
        <v>21</v>
      </c>
      <c r="G55" s="11" t="s">
        <v>21</v>
      </c>
      <c r="H55" s="4">
        <v>2616</v>
      </c>
      <c r="I55" s="6">
        <v>9.0385000000000009</v>
      </c>
      <c r="J55" s="36">
        <v>52</v>
      </c>
      <c r="K55" s="37">
        <v>34.584200000000003</v>
      </c>
      <c r="L55" s="14">
        <v>2.4003000000000001</v>
      </c>
      <c r="M55" s="5">
        <v>12686</v>
      </c>
      <c r="N55" s="15">
        <v>3027</v>
      </c>
      <c r="O55" s="18" t="s">
        <v>21</v>
      </c>
      <c r="P55" s="19" t="s">
        <v>21</v>
      </c>
      <c r="Q55" s="20" t="s">
        <v>21</v>
      </c>
    </row>
    <row r="56" spans="2:17" x14ac:dyDescent="0.25">
      <c r="B56" s="22" t="s">
        <v>13</v>
      </c>
      <c r="C56" s="7">
        <v>186</v>
      </c>
      <c r="D56" s="8">
        <v>48</v>
      </c>
      <c r="E56" s="9">
        <v>15.06</v>
      </c>
      <c r="F56" s="7">
        <v>8</v>
      </c>
      <c r="G56" s="9">
        <v>13.6287</v>
      </c>
      <c r="H56" s="7">
        <v>15</v>
      </c>
      <c r="I56" s="9">
        <v>16.6816</v>
      </c>
      <c r="J56" s="7">
        <v>30</v>
      </c>
      <c r="K56" s="9">
        <v>12.615399999999999</v>
      </c>
      <c r="L56" s="16">
        <v>4.0557999999999996</v>
      </c>
      <c r="M56" s="8">
        <v>348</v>
      </c>
      <c r="N56" s="17">
        <v>38</v>
      </c>
      <c r="O56" s="16">
        <v>17.238700000000001</v>
      </c>
      <c r="P56" s="8">
        <v>103</v>
      </c>
      <c r="Q56" s="17">
        <v>29</v>
      </c>
    </row>
    <row r="57" spans="2:17" x14ac:dyDescent="0.25">
      <c r="B57" s="22" t="s">
        <v>14</v>
      </c>
      <c r="C57" s="7">
        <v>63</v>
      </c>
      <c r="D57" s="8">
        <v>96</v>
      </c>
      <c r="E57" s="9">
        <v>22.548500000000001</v>
      </c>
      <c r="F57" s="7">
        <v>46</v>
      </c>
      <c r="G57" s="9">
        <v>24.6325</v>
      </c>
      <c r="H57" s="12">
        <v>1</v>
      </c>
      <c r="I57" s="13">
        <v>9.0539000000000005</v>
      </c>
      <c r="J57" s="7">
        <v>50</v>
      </c>
      <c r="K57" s="9">
        <v>21.7455</v>
      </c>
      <c r="L57" s="16">
        <v>4.0216000000000003</v>
      </c>
      <c r="M57" s="8">
        <v>166</v>
      </c>
      <c r="N57" s="17">
        <v>13</v>
      </c>
      <c r="O57" s="16">
        <v>10.5298</v>
      </c>
      <c r="P57" s="8">
        <v>49</v>
      </c>
      <c r="Q57" s="17">
        <v>8</v>
      </c>
    </row>
    <row r="58" spans="2:17" x14ac:dyDescent="0.25">
      <c r="B58" s="29" t="s">
        <v>15</v>
      </c>
      <c r="C58" s="30">
        <v>13611</v>
      </c>
      <c r="D58" s="31">
        <v>10928</v>
      </c>
      <c r="E58" s="32">
        <v>9.0715000000000003</v>
      </c>
      <c r="F58" s="30">
        <v>2827</v>
      </c>
      <c r="G58" s="32">
        <v>16.619299999999999</v>
      </c>
      <c r="H58" s="30">
        <v>769</v>
      </c>
      <c r="I58" s="32">
        <v>9.2890999999999995</v>
      </c>
      <c r="J58" s="30">
        <v>8604</v>
      </c>
      <c r="K58" s="32">
        <v>5.8811</v>
      </c>
      <c r="L58" s="33">
        <v>2.1333000000000002</v>
      </c>
      <c r="M58" s="31">
        <v>42845</v>
      </c>
      <c r="N58" s="34">
        <v>2510</v>
      </c>
      <c r="O58" s="33">
        <v>1.1850000000000001</v>
      </c>
      <c r="P58" s="31">
        <v>13099</v>
      </c>
      <c r="Q58" s="35">
        <v>685</v>
      </c>
    </row>
    <row r="60" spans="2:17" x14ac:dyDescent="0.25">
      <c r="B60" s="38" t="s">
        <v>32</v>
      </c>
    </row>
    <row r="61" spans="2:17" s="1" customFormat="1" ht="45" x14ac:dyDescent="0.25">
      <c r="B61" s="2" t="s">
        <v>0</v>
      </c>
      <c r="C61" s="23" t="s">
        <v>1</v>
      </c>
      <c r="D61" s="23" t="s">
        <v>16</v>
      </c>
      <c r="E61" s="23" t="s">
        <v>17</v>
      </c>
      <c r="F61" s="24" t="s">
        <v>18</v>
      </c>
      <c r="G61" s="24" t="s">
        <v>2</v>
      </c>
      <c r="H61" s="26" t="s">
        <v>19</v>
      </c>
      <c r="I61" s="26" t="s">
        <v>3</v>
      </c>
      <c r="J61" s="27" t="s">
        <v>20</v>
      </c>
      <c r="K61" s="27" t="s">
        <v>4</v>
      </c>
      <c r="L61" s="25" t="s">
        <v>5</v>
      </c>
      <c r="M61" s="25" t="s">
        <v>6</v>
      </c>
      <c r="N61" s="25" t="s">
        <v>7</v>
      </c>
      <c r="O61" s="28" t="s">
        <v>8</v>
      </c>
      <c r="P61" s="28" t="s">
        <v>9</v>
      </c>
      <c r="Q61" s="28" t="s">
        <v>10</v>
      </c>
    </row>
    <row r="62" spans="2:17" x14ac:dyDescent="0.25">
      <c r="B62" s="21" t="s">
        <v>12</v>
      </c>
      <c r="C62" s="4">
        <v>3960</v>
      </c>
      <c r="D62" s="5">
        <v>2491</v>
      </c>
      <c r="E62" s="6">
        <v>8.8322000000000003</v>
      </c>
      <c r="F62" s="10" t="s">
        <v>21</v>
      </c>
      <c r="G62" s="11" t="s">
        <v>21</v>
      </c>
      <c r="H62" s="4">
        <v>2697</v>
      </c>
      <c r="I62" s="6">
        <v>8.6135999999999999</v>
      </c>
      <c r="J62" s="36">
        <v>55</v>
      </c>
      <c r="K62" s="37">
        <v>32.994</v>
      </c>
      <c r="L62" s="14">
        <v>2.1215999999999999</v>
      </c>
      <c r="M62" s="5">
        <v>12958</v>
      </c>
      <c r="N62" s="15">
        <v>3222</v>
      </c>
      <c r="O62" s="18" t="s">
        <v>21</v>
      </c>
      <c r="P62" s="19" t="s">
        <v>21</v>
      </c>
      <c r="Q62" s="20" t="s">
        <v>21</v>
      </c>
    </row>
    <row r="63" spans="2:17" x14ac:dyDescent="0.25">
      <c r="B63" s="22" t="s">
        <v>13</v>
      </c>
      <c r="C63" s="7">
        <v>297</v>
      </c>
      <c r="D63" s="8">
        <v>70</v>
      </c>
      <c r="E63" s="9">
        <v>38.747900000000001</v>
      </c>
      <c r="F63" s="7">
        <v>20</v>
      </c>
      <c r="G63" s="9">
        <v>48.658700000000003</v>
      </c>
      <c r="H63" s="7">
        <v>2</v>
      </c>
      <c r="I63" s="9">
        <v>10.458299999999999</v>
      </c>
      <c r="J63" s="7">
        <v>66</v>
      </c>
      <c r="K63" s="9">
        <v>27.6447</v>
      </c>
      <c r="L63" s="16">
        <v>2.5226000000000002</v>
      </c>
      <c r="M63" s="8">
        <v>499</v>
      </c>
      <c r="N63" s="17">
        <v>46</v>
      </c>
      <c r="O63" s="16">
        <v>15.4032</v>
      </c>
      <c r="P63" s="8">
        <v>142</v>
      </c>
      <c r="Q63" s="17">
        <v>51</v>
      </c>
    </row>
    <row r="64" spans="2:17" x14ac:dyDescent="0.25">
      <c r="B64" s="22" t="s">
        <v>14</v>
      </c>
      <c r="C64" s="7">
        <v>64</v>
      </c>
      <c r="D64" s="8">
        <v>60</v>
      </c>
      <c r="E64" s="9">
        <v>52.939500000000002</v>
      </c>
      <c r="F64" s="7">
        <v>22</v>
      </c>
      <c r="G64" s="9">
        <v>49.551699999999997</v>
      </c>
      <c r="H64" s="12">
        <v>0</v>
      </c>
      <c r="I64" s="13">
        <v>0</v>
      </c>
      <c r="J64" s="7">
        <v>38</v>
      </c>
      <c r="K64" s="9">
        <v>54.9009</v>
      </c>
      <c r="L64" s="16">
        <v>3.0015999999999998</v>
      </c>
      <c r="M64" s="8">
        <v>186</v>
      </c>
      <c r="N64" s="17">
        <v>15</v>
      </c>
      <c r="O64" s="16">
        <v>4.4843000000000002</v>
      </c>
      <c r="P64" s="8">
        <v>56</v>
      </c>
      <c r="Q64" s="17">
        <v>5</v>
      </c>
    </row>
    <row r="65" spans="2:17" x14ac:dyDescent="0.25">
      <c r="B65" s="29" t="s">
        <v>15</v>
      </c>
      <c r="C65" s="30">
        <v>19784</v>
      </c>
      <c r="D65" s="31">
        <v>14357</v>
      </c>
      <c r="E65" s="32">
        <v>6.9631999999999996</v>
      </c>
      <c r="F65" s="30">
        <v>3267</v>
      </c>
      <c r="G65" s="32">
        <v>15.650399999999999</v>
      </c>
      <c r="H65" s="30">
        <v>729</v>
      </c>
      <c r="I65" s="32">
        <v>8.0302000000000007</v>
      </c>
      <c r="J65" s="30">
        <v>13361</v>
      </c>
      <c r="K65" s="32">
        <v>4.8947000000000003</v>
      </c>
      <c r="L65" s="33">
        <v>1.9847999999999999</v>
      </c>
      <c r="M65" s="31">
        <v>61770</v>
      </c>
      <c r="N65" s="34">
        <v>3003</v>
      </c>
      <c r="O65" s="33">
        <v>1.3551</v>
      </c>
      <c r="P65" s="31">
        <v>19476</v>
      </c>
      <c r="Q65" s="35">
        <v>887</v>
      </c>
    </row>
    <row r="67" spans="2:17" x14ac:dyDescent="0.25">
      <c r="B67" s="38" t="s">
        <v>33</v>
      </c>
    </row>
    <row r="68" spans="2:17" s="1" customFormat="1" ht="45" x14ac:dyDescent="0.25">
      <c r="B68" s="2" t="s">
        <v>0</v>
      </c>
      <c r="C68" s="23" t="s">
        <v>1</v>
      </c>
      <c r="D68" s="23" t="s">
        <v>16</v>
      </c>
      <c r="E68" s="23" t="s">
        <v>17</v>
      </c>
      <c r="F68" s="24" t="s">
        <v>18</v>
      </c>
      <c r="G68" s="24" t="s">
        <v>2</v>
      </c>
      <c r="H68" s="26" t="s">
        <v>19</v>
      </c>
      <c r="I68" s="26" t="s">
        <v>3</v>
      </c>
      <c r="J68" s="27" t="s">
        <v>20</v>
      </c>
      <c r="K68" s="27" t="s">
        <v>4</v>
      </c>
      <c r="L68" s="25" t="s">
        <v>5</v>
      </c>
      <c r="M68" s="25" t="s">
        <v>6</v>
      </c>
      <c r="N68" s="25" t="s">
        <v>7</v>
      </c>
      <c r="O68" s="28" t="s">
        <v>8</v>
      </c>
      <c r="P68" s="28" t="s">
        <v>9</v>
      </c>
      <c r="Q68" s="28" t="s">
        <v>10</v>
      </c>
    </row>
    <row r="69" spans="2:17" x14ac:dyDescent="0.25">
      <c r="B69" s="21" t="s">
        <v>12</v>
      </c>
      <c r="C69" s="4">
        <v>3873</v>
      </c>
      <c r="D69" s="5">
        <v>2894</v>
      </c>
      <c r="E69" s="6">
        <v>11.520899999999999</v>
      </c>
      <c r="F69" s="10" t="s">
        <v>21</v>
      </c>
      <c r="G69" s="11" t="s">
        <v>21</v>
      </c>
      <c r="H69" s="4">
        <v>2953</v>
      </c>
      <c r="I69" s="6">
        <v>9.3165999999999993</v>
      </c>
      <c r="J69" s="36">
        <v>133</v>
      </c>
      <c r="K69" s="37">
        <v>56.638599999999997</v>
      </c>
      <c r="L69" s="14">
        <v>2.0541</v>
      </c>
      <c r="M69" s="5">
        <v>12616</v>
      </c>
      <c r="N69" s="15">
        <v>3009</v>
      </c>
      <c r="O69" s="18" t="s">
        <v>21</v>
      </c>
      <c r="P69" s="19" t="s">
        <v>21</v>
      </c>
      <c r="Q69" s="20" t="s">
        <v>21</v>
      </c>
    </row>
    <row r="70" spans="2:17" x14ac:dyDescent="0.25">
      <c r="B70" s="22" t="s">
        <v>13</v>
      </c>
      <c r="C70" s="7">
        <v>500</v>
      </c>
      <c r="D70" s="8">
        <v>132</v>
      </c>
      <c r="E70" s="9">
        <v>19.156199999999998</v>
      </c>
      <c r="F70" s="7">
        <v>38</v>
      </c>
      <c r="G70" s="9">
        <v>25.782699999999998</v>
      </c>
      <c r="H70" s="7">
        <v>29</v>
      </c>
      <c r="I70" s="9">
        <v>12.4793</v>
      </c>
      <c r="J70" s="7">
        <v>91</v>
      </c>
      <c r="K70" s="9">
        <v>15.6751</v>
      </c>
      <c r="L70" s="16">
        <v>1.6847000000000001</v>
      </c>
      <c r="M70" s="8">
        <v>678</v>
      </c>
      <c r="N70" s="17">
        <v>50</v>
      </c>
      <c r="O70" s="16">
        <v>4.0476000000000001</v>
      </c>
      <c r="P70" s="8">
        <v>244</v>
      </c>
      <c r="Q70" s="17">
        <v>50</v>
      </c>
    </row>
    <row r="71" spans="2:17" x14ac:dyDescent="0.25">
      <c r="B71" s="22" t="s">
        <v>14</v>
      </c>
      <c r="C71" s="7">
        <v>28</v>
      </c>
      <c r="D71" s="8">
        <v>26</v>
      </c>
      <c r="E71" s="9">
        <v>48.479599999999998</v>
      </c>
      <c r="F71" s="7">
        <v>14</v>
      </c>
      <c r="G71" s="9">
        <v>36.375799999999998</v>
      </c>
      <c r="H71" s="12">
        <v>0</v>
      </c>
      <c r="I71" s="13">
        <v>0</v>
      </c>
      <c r="J71" s="7">
        <v>12</v>
      </c>
      <c r="K71" s="9">
        <v>62.6008</v>
      </c>
      <c r="L71" s="16">
        <v>2.9533999999999998</v>
      </c>
      <c r="M71" s="8">
        <v>65</v>
      </c>
      <c r="N71" s="17">
        <v>2</v>
      </c>
      <c r="O71" s="16">
        <v>3.5636000000000001</v>
      </c>
      <c r="P71" s="8">
        <v>19</v>
      </c>
      <c r="Q71" s="17">
        <v>3</v>
      </c>
    </row>
    <row r="72" spans="2:17" x14ac:dyDescent="0.25">
      <c r="B72" s="29" t="s">
        <v>15</v>
      </c>
      <c r="C72" s="30">
        <v>14605</v>
      </c>
      <c r="D72" s="31">
        <v>13893</v>
      </c>
      <c r="E72" s="32">
        <v>12.664400000000001</v>
      </c>
      <c r="F72" s="30">
        <v>4109</v>
      </c>
      <c r="G72" s="32">
        <v>18.639099999999999</v>
      </c>
      <c r="H72" s="30">
        <v>966</v>
      </c>
      <c r="I72" s="32">
        <v>10.5185</v>
      </c>
      <c r="J72" s="30">
        <v>11690</v>
      </c>
      <c r="K72" s="32">
        <v>9.1813000000000002</v>
      </c>
      <c r="L72" s="33">
        <v>1.6536</v>
      </c>
      <c r="M72" s="31">
        <v>45047</v>
      </c>
      <c r="N72" s="34">
        <v>2230</v>
      </c>
      <c r="O72" s="33">
        <v>1.2295</v>
      </c>
      <c r="P72" s="31">
        <v>14126</v>
      </c>
      <c r="Q72" s="35">
        <v>692</v>
      </c>
    </row>
    <row r="74" spans="2:17" x14ac:dyDescent="0.25">
      <c r="B74" s="38" t="s">
        <v>34</v>
      </c>
    </row>
    <row r="75" spans="2:17" s="1" customFormat="1" ht="45" x14ac:dyDescent="0.25">
      <c r="B75" s="2" t="s">
        <v>0</v>
      </c>
      <c r="C75" s="23" t="s">
        <v>1</v>
      </c>
      <c r="D75" s="23" t="s">
        <v>16</v>
      </c>
      <c r="E75" s="23" t="s">
        <v>17</v>
      </c>
      <c r="F75" s="24" t="s">
        <v>18</v>
      </c>
      <c r="G75" s="24" t="s">
        <v>2</v>
      </c>
      <c r="H75" s="26" t="s">
        <v>19</v>
      </c>
      <c r="I75" s="26" t="s">
        <v>3</v>
      </c>
      <c r="J75" s="27" t="s">
        <v>20</v>
      </c>
      <c r="K75" s="27" t="s">
        <v>4</v>
      </c>
      <c r="L75" s="25" t="s">
        <v>5</v>
      </c>
      <c r="M75" s="25" t="s">
        <v>6</v>
      </c>
      <c r="N75" s="25" t="s">
        <v>7</v>
      </c>
      <c r="O75" s="28" t="s">
        <v>8</v>
      </c>
      <c r="P75" s="28" t="s">
        <v>9</v>
      </c>
      <c r="Q75" s="28" t="s">
        <v>10</v>
      </c>
    </row>
    <row r="76" spans="2:17" x14ac:dyDescent="0.25">
      <c r="B76" s="21" t="s">
        <v>12</v>
      </c>
      <c r="C76" s="4">
        <v>3699</v>
      </c>
      <c r="D76" s="5">
        <v>2355</v>
      </c>
      <c r="E76" s="6">
        <v>8.2739999999999991</v>
      </c>
      <c r="F76" s="10" t="s">
        <v>21</v>
      </c>
      <c r="G76" s="11" t="s">
        <v>21</v>
      </c>
      <c r="H76" s="4">
        <v>2632</v>
      </c>
      <c r="I76" s="6">
        <v>7.9501999999999997</v>
      </c>
      <c r="J76" s="36">
        <v>15</v>
      </c>
      <c r="K76" s="37">
        <v>48.792400000000001</v>
      </c>
      <c r="L76" s="14">
        <v>1.9392</v>
      </c>
      <c r="M76" s="5">
        <v>11718</v>
      </c>
      <c r="N76" s="15">
        <v>2767</v>
      </c>
      <c r="O76" s="18" t="s">
        <v>21</v>
      </c>
      <c r="P76" s="19" t="s">
        <v>21</v>
      </c>
      <c r="Q76" s="20" t="s">
        <v>21</v>
      </c>
    </row>
    <row r="77" spans="2:17" x14ac:dyDescent="0.25">
      <c r="B77" s="22" t="s">
        <v>13</v>
      </c>
      <c r="C77" s="7">
        <v>507</v>
      </c>
      <c r="D77" s="8">
        <v>278</v>
      </c>
      <c r="E77" s="9">
        <v>60.996000000000002</v>
      </c>
      <c r="F77" s="7">
        <v>92</v>
      </c>
      <c r="G77" s="9">
        <v>84.712599999999995</v>
      </c>
      <c r="H77" s="7">
        <v>46</v>
      </c>
      <c r="I77" s="9">
        <v>35.897399999999998</v>
      </c>
      <c r="J77" s="7">
        <v>196</v>
      </c>
      <c r="K77" s="9">
        <v>44.868200000000002</v>
      </c>
      <c r="L77" s="16">
        <v>1.9246000000000001</v>
      </c>
      <c r="M77" s="8">
        <v>762</v>
      </c>
      <c r="N77" s="17">
        <v>51</v>
      </c>
      <c r="O77" s="16">
        <v>2.9283999999999999</v>
      </c>
      <c r="P77" s="8">
        <v>210</v>
      </c>
      <c r="Q77" s="17">
        <v>22</v>
      </c>
    </row>
    <row r="78" spans="2:17" x14ac:dyDescent="0.25">
      <c r="B78" s="22" t="s">
        <v>14</v>
      </c>
      <c r="C78" s="7">
        <v>63</v>
      </c>
      <c r="D78" s="8">
        <v>65</v>
      </c>
      <c r="E78" s="9">
        <v>117.98309999999999</v>
      </c>
      <c r="F78" s="7">
        <v>29</v>
      </c>
      <c r="G78" s="9">
        <v>107.9986</v>
      </c>
      <c r="H78" s="12">
        <v>0</v>
      </c>
      <c r="I78" s="13">
        <v>0</v>
      </c>
      <c r="J78" s="7">
        <v>38</v>
      </c>
      <c r="K78" s="9">
        <v>120.1972</v>
      </c>
      <c r="L78" s="16">
        <v>1.6515</v>
      </c>
      <c r="M78" s="8">
        <v>143</v>
      </c>
      <c r="N78" s="17">
        <v>7</v>
      </c>
      <c r="O78" s="16">
        <v>3.9721000000000002</v>
      </c>
      <c r="P78" s="8">
        <v>41</v>
      </c>
      <c r="Q78" s="17">
        <v>5</v>
      </c>
    </row>
    <row r="79" spans="2:17" x14ac:dyDescent="0.25">
      <c r="B79" s="29" t="s">
        <v>15</v>
      </c>
      <c r="C79" s="30">
        <v>18701</v>
      </c>
      <c r="D79" s="31">
        <v>13346</v>
      </c>
      <c r="E79" s="32">
        <v>11.7636</v>
      </c>
      <c r="F79" s="30">
        <v>3655</v>
      </c>
      <c r="G79" s="32">
        <v>18.265499999999999</v>
      </c>
      <c r="H79" s="30">
        <v>900</v>
      </c>
      <c r="I79" s="32">
        <v>11.252000000000001</v>
      </c>
      <c r="J79" s="30">
        <v>13175</v>
      </c>
      <c r="K79" s="32">
        <v>9.9807000000000006</v>
      </c>
      <c r="L79" s="33">
        <v>2.0608</v>
      </c>
      <c r="M79" s="31">
        <v>57043</v>
      </c>
      <c r="N79" s="34">
        <v>3974</v>
      </c>
      <c r="O79" s="33">
        <v>0.84560000000000002</v>
      </c>
      <c r="P79" s="31">
        <v>17863</v>
      </c>
      <c r="Q79" s="35">
        <v>556</v>
      </c>
    </row>
    <row r="81" spans="2:17" x14ac:dyDescent="0.25">
      <c r="B81" s="38" t="s">
        <v>35</v>
      </c>
    </row>
    <row r="82" spans="2:17" s="1" customFormat="1" ht="45" x14ac:dyDescent="0.25">
      <c r="B82" s="2" t="s">
        <v>0</v>
      </c>
      <c r="C82" s="23" t="s">
        <v>1</v>
      </c>
      <c r="D82" s="23" t="s">
        <v>16</v>
      </c>
      <c r="E82" s="23" t="s">
        <v>17</v>
      </c>
      <c r="F82" s="24" t="s">
        <v>18</v>
      </c>
      <c r="G82" s="24" t="s">
        <v>2</v>
      </c>
      <c r="H82" s="26" t="s">
        <v>19</v>
      </c>
      <c r="I82" s="26" t="s">
        <v>3</v>
      </c>
      <c r="J82" s="27" t="s">
        <v>20</v>
      </c>
      <c r="K82" s="27" t="s">
        <v>4</v>
      </c>
      <c r="L82" s="25" t="s">
        <v>5</v>
      </c>
      <c r="M82" s="25" t="s">
        <v>6</v>
      </c>
      <c r="N82" s="25" t="s">
        <v>7</v>
      </c>
      <c r="O82" s="28" t="s">
        <v>8</v>
      </c>
      <c r="P82" s="28" t="s">
        <v>9</v>
      </c>
      <c r="Q82" s="28" t="s">
        <v>10</v>
      </c>
    </row>
    <row r="83" spans="2:17" x14ac:dyDescent="0.25">
      <c r="B83" s="21" t="s">
        <v>12</v>
      </c>
      <c r="C83" s="4">
        <v>3495</v>
      </c>
      <c r="D83" s="5">
        <v>2162</v>
      </c>
      <c r="E83" s="6">
        <v>8.2815999999999992</v>
      </c>
      <c r="F83" s="10" t="s">
        <v>21</v>
      </c>
      <c r="G83" s="11" t="s">
        <v>21</v>
      </c>
      <c r="H83" s="4">
        <v>2679</v>
      </c>
      <c r="I83" s="6">
        <v>8.0678000000000001</v>
      </c>
      <c r="J83" s="36">
        <v>8</v>
      </c>
      <c r="K83" s="37">
        <v>24.460100000000001</v>
      </c>
      <c r="L83" s="14">
        <v>1.9896</v>
      </c>
      <c r="M83" s="5">
        <v>10487</v>
      </c>
      <c r="N83" s="15">
        <v>2277</v>
      </c>
      <c r="O83" s="18" t="s">
        <v>21</v>
      </c>
      <c r="P83" s="19" t="s">
        <v>21</v>
      </c>
      <c r="Q83" s="20" t="s">
        <v>21</v>
      </c>
    </row>
    <row r="84" spans="2:17" x14ac:dyDescent="0.25">
      <c r="B84" s="22" t="s">
        <v>13</v>
      </c>
      <c r="C84" s="7">
        <v>929</v>
      </c>
      <c r="D84" s="8">
        <v>148</v>
      </c>
      <c r="E84" s="9">
        <v>10.8413</v>
      </c>
      <c r="F84" s="7">
        <v>62</v>
      </c>
      <c r="G84" s="9">
        <v>23.7653</v>
      </c>
      <c r="H84" s="7">
        <v>22</v>
      </c>
      <c r="I84" s="9">
        <v>35.498800000000003</v>
      </c>
      <c r="J84" s="7">
        <v>197</v>
      </c>
      <c r="K84" s="9">
        <v>7.3457999999999997</v>
      </c>
      <c r="L84" s="16">
        <v>0.85760000000000003</v>
      </c>
      <c r="M84" s="8">
        <v>697</v>
      </c>
      <c r="N84" s="17">
        <v>27</v>
      </c>
      <c r="O84" s="16">
        <v>0.67320000000000002</v>
      </c>
      <c r="P84" s="8">
        <v>239</v>
      </c>
      <c r="Q84" s="17">
        <v>6</v>
      </c>
    </row>
    <row r="85" spans="2:17" x14ac:dyDescent="0.25">
      <c r="B85" s="22" t="s">
        <v>14</v>
      </c>
      <c r="C85" s="7">
        <v>40</v>
      </c>
      <c r="D85" s="8">
        <v>36</v>
      </c>
      <c r="E85" s="9">
        <v>18.8566</v>
      </c>
      <c r="F85" s="7">
        <v>8</v>
      </c>
      <c r="G85" s="9">
        <v>23.703900000000001</v>
      </c>
      <c r="H85" s="12">
        <v>0</v>
      </c>
      <c r="I85" s="13">
        <v>0</v>
      </c>
      <c r="J85" s="7">
        <v>29</v>
      </c>
      <c r="K85" s="9">
        <v>16.874400000000001</v>
      </c>
      <c r="L85" s="16">
        <v>1.0771999999999999</v>
      </c>
      <c r="M85" s="8">
        <v>95</v>
      </c>
      <c r="N85" s="17">
        <v>4</v>
      </c>
      <c r="O85" s="16">
        <v>0.50519999999999998</v>
      </c>
      <c r="P85" s="8">
        <v>37</v>
      </c>
      <c r="Q85" s="17">
        <v>1</v>
      </c>
    </row>
    <row r="86" spans="2:17" x14ac:dyDescent="0.25">
      <c r="B86" s="29" t="s">
        <v>15</v>
      </c>
      <c r="C86" s="30">
        <v>38411</v>
      </c>
      <c r="D86" s="31">
        <v>21868</v>
      </c>
      <c r="E86" s="32">
        <v>6.9253999999999998</v>
      </c>
      <c r="F86" s="30">
        <v>5770</v>
      </c>
      <c r="G86" s="32">
        <v>16.9695</v>
      </c>
      <c r="H86" s="30">
        <v>631</v>
      </c>
      <c r="I86" s="32">
        <v>10.9588</v>
      </c>
      <c r="J86" s="30">
        <v>24429</v>
      </c>
      <c r="K86" s="32">
        <v>6.2172000000000001</v>
      </c>
      <c r="L86" s="33">
        <v>0.93779999999999997</v>
      </c>
      <c r="M86" s="31">
        <v>100467</v>
      </c>
      <c r="N86" s="34">
        <v>1839</v>
      </c>
      <c r="O86" s="33">
        <v>0.38279999999999997</v>
      </c>
      <c r="P86" s="31">
        <v>37291</v>
      </c>
      <c r="Q86" s="35">
        <v>252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6"/>
  <sheetViews>
    <sheetView showGridLines="0" topLeftCell="A10" workbookViewId="0">
      <selection activeCell="F19" sqref="F19"/>
    </sheetView>
  </sheetViews>
  <sheetFormatPr defaultRowHeight="15" x14ac:dyDescent="0.25"/>
  <cols>
    <col min="1" max="1" width="2.5703125" customWidth="1"/>
    <col min="2" max="2" width="27" bestFit="1" customWidth="1"/>
    <col min="3" max="3" width="8.140625" bestFit="1" customWidth="1"/>
    <col min="4" max="4" width="12" bestFit="1" customWidth="1"/>
    <col min="5" max="5" width="13.42578125" bestFit="1" customWidth="1"/>
    <col min="6" max="6" width="22" bestFit="1" customWidth="1"/>
    <col min="7" max="7" width="13.85546875" bestFit="1" customWidth="1"/>
    <col min="8" max="8" width="19.5703125" bestFit="1" customWidth="1"/>
    <col min="9" max="9" width="13.85546875" bestFit="1" customWidth="1"/>
    <col min="10" max="10" width="19.5703125" bestFit="1" customWidth="1"/>
    <col min="11" max="12" width="13.42578125" bestFit="1" customWidth="1"/>
    <col min="13" max="13" width="11" bestFit="1" customWidth="1"/>
    <col min="14" max="14" width="9.5703125" bestFit="1" customWidth="1"/>
    <col min="15" max="15" width="13.85546875" bestFit="1" customWidth="1"/>
    <col min="16" max="17" width="11.140625" bestFit="1" customWidth="1"/>
    <col min="18" max="18" width="1.42578125" bestFit="1" customWidth="1"/>
  </cols>
  <sheetData>
    <row r="2" spans="2:18" x14ac:dyDescent="0.25">
      <c r="B2" s="39" t="s">
        <v>22</v>
      </c>
    </row>
    <row r="3" spans="2:18" x14ac:dyDescent="0.25">
      <c r="B3" s="3"/>
    </row>
    <row r="4" spans="2:18" x14ac:dyDescent="0.25">
      <c r="B4" s="38" t="s">
        <v>24</v>
      </c>
    </row>
    <row r="5" spans="2:18" s="1" customFormat="1" ht="45" x14ac:dyDescent="0.25">
      <c r="B5" s="2" t="s">
        <v>0</v>
      </c>
      <c r="C5" s="23" t="s">
        <v>1</v>
      </c>
      <c r="D5" s="23" t="s">
        <v>16</v>
      </c>
      <c r="E5" s="23" t="s">
        <v>17</v>
      </c>
      <c r="F5" s="24" t="s">
        <v>18</v>
      </c>
      <c r="G5" s="24" t="s">
        <v>2</v>
      </c>
      <c r="H5" s="26" t="s">
        <v>19</v>
      </c>
      <c r="I5" s="26" t="s">
        <v>3</v>
      </c>
      <c r="J5" s="27" t="s">
        <v>20</v>
      </c>
      <c r="K5" s="27" t="s">
        <v>4</v>
      </c>
      <c r="L5" s="25" t="s">
        <v>5</v>
      </c>
      <c r="M5" s="25" t="s">
        <v>6</v>
      </c>
      <c r="N5" s="25" t="s">
        <v>7</v>
      </c>
      <c r="O5" s="28" t="s">
        <v>8</v>
      </c>
      <c r="P5" s="28" t="s">
        <v>9</v>
      </c>
      <c r="Q5" s="28" t="s">
        <v>10</v>
      </c>
    </row>
    <row r="6" spans="2:18" x14ac:dyDescent="0.25">
      <c r="B6" s="21" t="s">
        <v>12</v>
      </c>
      <c r="C6" s="4">
        <v>7566</v>
      </c>
      <c r="D6" s="5">
        <v>3672</v>
      </c>
      <c r="E6" s="6">
        <v>10.054</v>
      </c>
      <c r="F6" s="10" t="s">
        <v>21</v>
      </c>
      <c r="G6" s="11" t="s">
        <v>21</v>
      </c>
      <c r="H6" s="4">
        <v>4324</v>
      </c>
      <c r="I6" s="6">
        <v>9.3391999999999999</v>
      </c>
      <c r="J6" s="4">
        <v>27</v>
      </c>
      <c r="K6" s="6">
        <v>26.7318</v>
      </c>
      <c r="L6" s="14">
        <v>2.2223999999999999</v>
      </c>
      <c r="M6" s="5">
        <v>23249</v>
      </c>
      <c r="N6" s="15">
        <v>5105</v>
      </c>
      <c r="O6" s="18" t="s">
        <v>21</v>
      </c>
      <c r="P6" s="19" t="s">
        <v>21</v>
      </c>
      <c r="Q6" s="20" t="s">
        <v>21</v>
      </c>
    </row>
    <row r="7" spans="2:18" x14ac:dyDescent="0.25">
      <c r="B7" s="22" t="s">
        <v>13</v>
      </c>
      <c r="C7" s="7">
        <v>1198</v>
      </c>
      <c r="D7" s="8">
        <v>238</v>
      </c>
      <c r="E7" s="9">
        <v>19.593599999999999</v>
      </c>
      <c r="F7" s="7">
        <v>78</v>
      </c>
      <c r="G7" s="9">
        <v>26.1616</v>
      </c>
      <c r="H7" s="7">
        <v>50</v>
      </c>
      <c r="I7" s="9">
        <v>26.7364</v>
      </c>
      <c r="J7" s="7">
        <v>251</v>
      </c>
      <c r="K7" s="9">
        <v>14.1927</v>
      </c>
      <c r="L7" s="16">
        <v>2.2915000000000001</v>
      </c>
      <c r="M7" s="8">
        <v>1022</v>
      </c>
      <c r="N7" s="17">
        <v>63</v>
      </c>
      <c r="O7" s="16">
        <v>1.7754000000000001</v>
      </c>
      <c r="P7" s="8">
        <v>291</v>
      </c>
      <c r="Q7" s="17">
        <v>19</v>
      </c>
      <c r="R7" t="s">
        <v>11</v>
      </c>
    </row>
    <row r="8" spans="2:18" x14ac:dyDescent="0.25">
      <c r="B8" s="22" t="s">
        <v>14</v>
      </c>
      <c r="C8" s="7">
        <v>29</v>
      </c>
      <c r="D8" s="8">
        <v>21</v>
      </c>
      <c r="E8" s="9">
        <v>18.322600000000001</v>
      </c>
      <c r="F8" s="7">
        <v>5</v>
      </c>
      <c r="G8" s="9">
        <v>13.718500000000001</v>
      </c>
      <c r="H8" s="12">
        <v>0</v>
      </c>
      <c r="I8" s="13">
        <v>0</v>
      </c>
      <c r="J8" s="7">
        <v>17</v>
      </c>
      <c r="K8" s="9">
        <v>18.607900000000001</v>
      </c>
      <c r="L8" s="16">
        <v>2.5177</v>
      </c>
      <c r="M8" s="8">
        <v>78</v>
      </c>
      <c r="N8" s="17">
        <v>6</v>
      </c>
      <c r="O8" s="16">
        <v>0.158</v>
      </c>
      <c r="P8" s="8">
        <v>26</v>
      </c>
      <c r="Q8" s="17">
        <v>0</v>
      </c>
      <c r="R8" t="s">
        <v>11</v>
      </c>
    </row>
    <row r="9" spans="2:18" x14ac:dyDescent="0.25">
      <c r="B9" s="29" t="s">
        <v>15</v>
      </c>
      <c r="C9" s="30">
        <v>50294</v>
      </c>
      <c r="D9" s="31">
        <v>43591</v>
      </c>
      <c r="E9" s="32">
        <v>11.7895</v>
      </c>
      <c r="F9" s="30">
        <v>12430</v>
      </c>
      <c r="G9" s="32">
        <v>18.780200000000001</v>
      </c>
      <c r="H9" s="30">
        <v>1198</v>
      </c>
      <c r="I9" s="32">
        <v>15.619899999999999</v>
      </c>
      <c r="J9" s="30">
        <v>39745</v>
      </c>
      <c r="K9" s="32">
        <v>9.8268000000000004</v>
      </c>
      <c r="L9" s="33">
        <v>2.0097999999999998</v>
      </c>
      <c r="M9" s="31">
        <v>150407</v>
      </c>
      <c r="N9" s="34">
        <v>5805</v>
      </c>
      <c r="O9" s="33">
        <v>1.7886</v>
      </c>
      <c r="P9" s="31">
        <v>49803</v>
      </c>
      <c r="Q9" s="35">
        <v>3741</v>
      </c>
      <c r="R9" t="s">
        <v>11</v>
      </c>
    </row>
    <row r="11" spans="2:18" x14ac:dyDescent="0.25">
      <c r="B11" s="38" t="s">
        <v>25</v>
      </c>
    </row>
    <row r="12" spans="2:18" s="1" customFormat="1" ht="45" x14ac:dyDescent="0.25">
      <c r="B12" s="2" t="s">
        <v>0</v>
      </c>
      <c r="C12" s="23" t="s">
        <v>1</v>
      </c>
      <c r="D12" s="23" t="s">
        <v>16</v>
      </c>
      <c r="E12" s="23" t="s">
        <v>17</v>
      </c>
      <c r="F12" s="24" t="s">
        <v>18</v>
      </c>
      <c r="G12" s="24" t="s">
        <v>2</v>
      </c>
      <c r="H12" s="26" t="s">
        <v>19</v>
      </c>
      <c r="I12" s="26" t="s">
        <v>3</v>
      </c>
      <c r="J12" s="27" t="s">
        <v>20</v>
      </c>
      <c r="K12" s="27" t="s">
        <v>4</v>
      </c>
      <c r="L12" s="25" t="s">
        <v>5</v>
      </c>
      <c r="M12" s="25" t="s">
        <v>6</v>
      </c>
      <c r="N12" s="25" t="s">
        <v>7</v>
      </c>
      <c r="O12" s="28" t="s">
        <v>8</v>
      </c>
      <c r="P12" s="28" t="s">
        <v>9</v>
      </c>
      <c r="Q12" s="28" t="s">
        <v>10</v>
      </c>
    </row>
    <row r="13" spans="2:18" x14ac:dyDescent="0.25">
      <c r="B13" s="21" t="s">
        <v>12</v>
      </c>
      <c r="C13" s="4">
        <v>8970</v>
      </c>
      <c r="D13" s="5">
        <v>5313</v>
      </c>
      <c r="E13" s="6">
        <v>11.99</v>
      </c>
      <c r="F13" s="10" t="s">
        <v>21</v>
      </c>
      <c r="G13" s="11" t="s">
        <v>21</v>
      </c>
      <c r="H13" s="4">
        <v>6059</v>
      </c>
      <c r="I13" s="6">
        <v>11.3622</v>
      </c>
      <c r="J13" s="4">
        <v>45</v>
      </c>
      <c r="K13" s="6">
        <v>5.0239000000000003</v>
      </c>
      <c r="L13" s="14">
        <v>2.1793</v>
      </c>
      <c r="M13" s="5">
        <v>27416</v>
      </c>
      <c r="N13" s="15">
        <v>5408</v>
      </c>
      <c r="O13" s="18" t="s">
        <v>21</v>
      </c>
      <c r="P13" s="19" t="s">
        <v>21</v>
      </c>
      <c r="Q13" s="20" t="s">
        <v>21</v>
      </c>
    </row>
    <row r="14" spans="2:18" x14ac:dyDescent="0.25">
      <c r="B14" s="22" t="s">
        <v>13</v>
      </c>
      <c r="C14" s="7">
        <v>1480</v>
      </c>
      <c r="D14" s="8">
        <v>315</v>
      </c>
      <c r="E14" s="9">
        <v>20.274000000000001</v>
      </c>
      <c r="F14" s="7">
        <v>147</v>
      </c>
      <c r="G14" s="9">
        <v>24.742999999999999</v>
      </c>
      <c r="H14" s="7">
        <v>38</v>
      </c>
      <c r="I14" s="9">
        <v>31.246099999999998</v>
      </c>
      <c r="J14" s="7">
        <v>462</v>
      </c>
      <c r="K14" s="9">
        <v>8.0650999999999993</v>
      </c>
      <c r="L14" s="16">
        <v>2.1619999999999999</v>
      </c>
      <c r="M14" s="8">
        <v>2148</v>
      </c>
      <c r="N14" s="17">
        <v>78</v>
      </c>
      <c r="O14" s="16">
        <v>0.32929999999999998</v>
      </c>
      <c r="P14" s="8">
        <v>639</v>
      </c>
      <c r="Q14" s="17">
        <v>5</v>
      </c>
    </row>
    <row r="15" spans="2:18" x14ac:dyDescent="0.25">
      <c r="B15" s="22" t="s">
        <v>14</v>
      </c>
      <c r="C15" s="7">
        <v>16</v>
      </c>
      <c r="D15" s="8">
        <v>11</v>
      </c>
      <c r="E15" s="9">
        <v>36.658499999999997</v>
      </c>
      <c r="F15" s="7">
        <v>2</v>
      </c>
      <c r="G15" s="9">
        <v>6.3810000000000002</v>
      </c>
      <c r="H15" s="12">
        <v>0</v>
      </c>
      <c r="I15" s="13">
        <v>0</v>
      </c>
      <c r="J15" s="7">
        <v>13</v>
      </c>
      <c r="K15" s="9">
        <v>30.087199999999999</v>
      </c>
      <c r="L15" s="16">
        <v>1.2967</v>
      </c>
      <c r="M15" s="8">
        <v>44</v>
      </c>
      <c r="N15" s="17">
        <v>0</v>
      </c>
      <c r="O15" s="16">
        <v>6.7299999999999999E-2</v>
      </c>
      <c r="P15" s="8">
        <v>14</v>
      </c>
      <c r="Q15" s="17">
        <v>0</v>
      </c>
    </row>
    <row r="16" spans="2:18" x14ac:dyDescent="0.25">
      <c r="B16" s="29" t="s">
        <v>15</v>
      </c>
      <c r="C16" s="30">
        <v>51348</v>
      </c>
      <c r="D16" s="31">
        <v>42220</v>
      </c>
      <c r="E16" s="32">
        <v>10.4596</v>
      </c>
      <c r="F16" s="30">
        <v>13437</v>
      </c>
      <c r="G16" s="32">
        <v>19.388200000000001</v>
      </c>
      <c r="H16" s="30">
        <v>778</v>
      </c>
      <c r="I16" s="32">
        <v>11.793900000000001</v>
      </c>
      <c r="J16" s="30">
        <v>36814</v>
      </c>
      <c r="K16" s="32">
        <v>7.7004000000000001</v>
      </c>
      <c r="L16" s="33">
        <v>1.8404</v>
      </c>
      <c r="M16" s="31">
        <v>152964</v>
      </c>
      <c r="N16" s="34">
        <v>4311</v>
      </c>
      <c r="O16" s="33">
        <v>1.0909</v>
      </c>
      <c r="P16" s="31">
        <v>48643</v>
      </c>
      <c r="Q16" s="35">
        <v>1400</v>
      </c>
    </row>
    <row r="18" spans="2:18" x14ac:dyDescent="0.25">
      <c r="B18" s="38" t="s">
        <v>26</v>
      </c>
    </row>
    <row r="19" spans="2:18" s="1" customFormat="1" ht="45" x14ac:dyDescent="0.25">
      <c r="B19" s="2" t="s">
        <v>0</v>
      </c>
      <c r="C19" s="23" t="s">
        <v>1</v>
      </c>
      <c r="D19" s="23" t="s">
        <v>16</v>
      </c>
      <c r="E19" s="23" t="s">
        <v>17</v>
      </c>
      <c r="F19" s="24" t="s">
        <v>18</v>
      </c>
      <c r="G19" s="24" t="s">
        <v>2</v>
      </c>
      <c r="H19" s="26" t="s">
        <v>19</v>
      </c>
      <c r="I19" s="26" t="s">
        <v>3</v>
      </c>
      <c r="J19" s="27" t="s">
        <v>20</v>
      </c>
      <c r="K19" s="27" t="s">
        <v>4</v>
      </c>
      <c r="L19" s="25" t="s">
        <v>5</v>
      </c>
      <c r="M19" s="25" t="s">
        <v>6</v>
      </c>
      <c r="N19" s="25" t="s">
        <v>7</v>
      </c>
      <c r="O19" s="28" t="s">
        <v>8</v>
      </c>
      <c r="P19" s="28" t="s">
        <v>9</v>
      </c>
      <c r="Q19" s="28" t="s">
        <v>10</v>
      </c>
    </row>
    <row r="20" spans="2:18" x14ac:dyDescent="0.25">
      <c r="B20" s="21" t="s">
        <v>12</v>
      </c>
      <c r="C20" s="4">
        <v>9075</v>
      </c>
      <c r="D20" s="5">
        <v>5826</v>
      </c>
      <c r="E20" s="6">
        <v>13.5806</v>
      </c>
      <c r="F20" s="10" t="s">
        <v>21</v>
      </c>
      <c r="G20" s="11" t="s">
        <v>21</v>
      </c>
      <c r="H20" s="4">
        <v>6517</v>
      </c>
      <c r="I20" s="6">
        <v>10.048</v>
      </c>
      <c r="J20" s="4">
        <v>249</v>
      </c>
      <c r="K20" s="6">
        <v>83.4876</v>
      </c>
      <c r="L20" s="14">
        <v>1.8836999999999999</v>
      </c>
      <c r="M20" s="5">
        <v>27289</v>
      </c>
      <c r="N20" s="15">
        <v>4297</v>
      </c>
      <c r="O20" s="18" t="s">
        <v>21</v>
      </c>
      <c r="P20" s="19" t="s">
        <v>21</v>
      </c>
      <c r="Q20" s="20" t="s">
        <v>21</v>
      </c>
    </row>
    <row r="21" spans="2:18" x14ac:dyDescent="0.25">
      <c r="B21" s="22" t="s">
        <v>13</v>
      </c>
      <c r="C21" s="7">
        <v>2182</v>
      </c>
      <c r="D21" s="8">
        <v>1001</v>
      </c>
      <c r="E21" s="9">
        <v>12.9796</v>
      </c>
      <c r="F21" s="7">
        <v>311</v>
      </c>
      <c r="G21" s="9">
        <v>20.707100000000001</v>
      </c>
      <c r="H21" s="7">
        <v>34</v>
      </c>
      <c r="I21" s="9">
        <v>33.624099999999999</v>
      </c>
      <c r="J21" s="7">
        <v>1153</v>
      </c>
      <c r="K21" s="9">
        <v>7.4184000000000001</v>
      </c>
      <c r="L21" s="16">
        <v>1.121</v>
      </c>
      <c r="M21" s="8">
        <v>4314</v>
      </c>
      <c r="N21" s="17">
        <v>98</v>
      </c>
      <c r="O21" s="16">
        <v>0.1855</v>
      </c>
      <c r="P21" s="8">
        <v>1338</v>
      </c>
      <c r="Q21" s="17">
        <v>4</v>
      </c>
    </row>
    <row r="22" spans="2:18" x14ac:dyDescent="0.25">
      <c r="B22" s="22" t="s">
        <v>14</v>
      </c>
      <c r="C22" s="7">
        <v>14</v>
      </c>
      <c r="D22" s="8">
        <v>8</v>
      </c>
      <c r="E22" s="9">
        <v>40.850900000000003</v>
      </c>
      <c r="F22" s="7">
        <v>4</v>
      </c>
      <c r="G22" s="9">
        <v>64.872</v>
      </c>
      <c r="H22" s="12">
        <v>0</v>
      </c>
      <c r="I22" s="13">
        <v>0</v>
      </c>
      <c r="J22" s="7">
        <v>10</v>
      </c>
      <c r="K22" s="9">
        <v>9.0006000000000004</v>
      </c>
      <c r="L22" s="16">
        <v>1.9818</v>
      </c>
      <c r="M22" s="8">
        <v>38</v>
      </c>
      <c r="N22" s="17">
        <v>4</v>
      </c>
      <c r="O22" s="16">
        <v>5.62E-2</v>
      </c>
      <c r="P22" s="8">
        <v>12</v>
      </c>
      <c r="Q22" s="17">
        <v>0</v>
      </c>
    </row>
    <row r="23" spans="2:18" x14ac:dyDescent="0.25">
      <c r="B23" s="29" t="s">
        <v>15</v>
      </c>
      <c r="C23" s="30">
        <v>37179</v>
      </c>
      <c r="D23" s="31">
        <v>34935</v>
      </c>
      <c r="E23" s="32">
        <v>12.392799999999999</v>
      </c>
      <c r="F23" s="30">
        <v>13737</v>
      </c>
      <c r="G23" s="32">
        <v>19.6524</v>
      </c>
      <c r="H23" s="30">
        <v>1089</v>
      </c>
      <c r="I23" s="32">
        <v>17.3264</v>
      </c>
      <c r="J23" s="30">
        <v>28729</v>
      </c>
      <c r="K23" s="32">
        <v>9.0785999999999998</v>
      </c>
      <c r="L23" s="33">
        <v>1.1437999999999999</v>
      </c>
      <c r="M23" s="31">
        <v>104139</v>
      </c>
      <c r="N23" s="34">
        <v>2344</v>
      </c>
      <c r="O23" s="33">
        <v>0.6149</v>
      </c>
      <c r="P23" s="31">
        <v>33903</v>
      </c>
      <c r="Q23" s="35">
        <v>589</v>
      </c>
    </row>
    <row r="25" spans="2:18" x14ac:dyDescent="0.25">
      <c r="B25" s="38" t="s">
        <v>27</v>
      </c>
    </row>
    <row r="26" spans="2:18" s="1" customFormat="1" ht="45" x14ac:dyDescent="0.25">
      <c r="B26" s="2" t="s">
        <v>0</v>
      </c>
      <c r="C26" s="23" t="s">
        <v>1</v>
      </c>
      <c r="D26" s="23" t="s">
        <v>16</v>
      </c>
      <c r="E26" s="23" t="s">
        <v>17</v>
      </c>
      <c r="F26" s="24" t="s">
        <v>18</v>
      </c>
      <c r="G26" s="24" t="s">
        <v>2</v>
      </c>
      <c r="H26" s="26" t="s">
        <v>19</v>
      </c>
      <c r="I26" s="26" t="s">
        <v>3</v>
      </c>
      <c r="J26" s="27" t="s">
        <v>20</v>
      </c>
      <c r="K26" s="27" t="s">
        <v>4</v>
      </c>
      <c r="L26" s="25" t="s">
        <v>5</v>
      </c>
      <c r="M26" s="25" t="s">
        <v>6</v>
      </c>
      <c r="N26" s="25" t="s">
        <v>7</v>
      </c>
      <c r="O26" s="28" t="s">
        <v>8</v>
      </c>
      <c r="P26" s="28" t="s">
        <v>9</v>
      </c>
      <c r="Q26" s="28" t="s">
        <v>10</v>
      </c>
    </row>
    <row r="27" spans="2:18" x14ac:dyDescent="0.25">
      <c r="B27" s="21" t="s">
        <v>12</v>
      </c>
      <c r="C27" s="4">
        <v>10812</v>
      </c>
      <c r="D27" s="5">
        <v>6721</v>
      </c>
      <c r="E27" s="6">
        <v>11.7189</v>
      </c>
      <c r="F27" s="10" t="s">
        <v>21</v>
      </c>
      <c r="G27" s="11" t="s">
        <v>21</v>
      </c>
      <c r="H27" s="4">
        <v>7361</v>
      </c>
      <c r="I27" s="6">
        <v>11.463699999999999</v>
      </c>
      <c r="J27" s="4">
        <v>229</v>
      </c>
      <c r="K27" s="6">
        <v>5.7698</v>
      </c>
      <c r="L27" s="14">
        <v>2.5095999999999998</v>
      </c>
      <c r="M27" s="5">
        <v>33530</v>
      </c>
      <c r="N27" s="15">
        <v>5016</v>
      </c>
      <c r="O27" s="18" t="s">
        <v>21</v>
      </c>
      <c r="P27" s="19" t="s">
        <v>21</v>
      </c>
      <c r="Q27" s="20" t="s">
        <v>21</v>
      </c>
    </row>
    <row r="28" spans="2:18" x14ac:dyDescent="0.25">
      <c r="B28" s="22" t="s">
        <v>13</v>
      </c>
      <c r="C28" s="7">
        <v>2036</v>
      </c>
      <c r="D28" s="8">
        <v>1245</v>
      </c>
      <c r="E28" s="9">
        <v>14.9429</v>
      </c>
      <c r="F28" s="7">
        <v>467</v>
      </c>
      <c r="G28" s="9">
        <v>23.9282</v>
      </c>
      <c r="H28" s="7">
        <v>65</v>
      </c>
      <c r="I28" s="9">
        <v>38.442500000000003</v>
      </c>
      <c r="J28" s="7">
        <v>1203</v>
      </c>
      <c r="K28" s="9">
        <v>9.0428999999999995</v>
      </c>
      <c r="L28" s="16">
        <v>2.1309</v>
      </c>
      <c r="M28" s="8">
        <v>4388</v>
      </c>
      <c r="N28" s="17">
        <v>205</v>
      </c>
      <c r="O28" s="16">
        <v>3.1446000000000001</v>
      </c>
      <c r="P28" s="8">
        <v>1274</v>
      </c>
      <c r="Q28" s="17">
        <v>145</v>
      </c>
      <c r="R28" t="s">
        <v>11</v>
      </c>
    </row>
    <row r="29" spans="2:18" x14ac:dyDescent="0.25">
      <c r="B29" s="22" t="s">
        <v>14</v>
      </c>
      <c r="C29" s="7">
        <v>23</v>
      </c>
      <c r="D29" s="8">
        <v>13</v>
      </c>
      <c r="E29" s="9">
        <v>9.5403000000000002</v>
      </c>
      <c r="F29" s="7">
        <v>7</v>
      </c>
      <c r="G29" s="9">
        <v>15.886200000000001</v>
      </c>
      <c r="H29" s="12">
        <v>0</v>
      </c>
      <c r="I29" s="13">
        <v>0</v>
      </c>
      <c r="J29" s="7">
        <v>14</v>
      </c>
      <c r="K29" s="9">
        <v>5.0094000000000003</v>
      </c>
      <c r="L29" s="16">
        <v>1.9885999999999999</v>
      </c>
      <c r="M29" s="8">
        <v>51</v>
      </c>
      <c r="N29" s="17">
        <v>1</v>
      </c>
      <c r="O29" s="16">
        <v>3.7555999999999998</v>
      </c>
      <c r="P29" s="8">
        <v>16</v>
      </c>
      <c r="Q29" s="17">
        <v>2</v>
      </c>
      <c r="R29" t="s">
        <v>11</v>
      </c>
    </row>
    <row r="30" spans="2:18" x14ac:dyDescent="0.25">
      <c r="B30" s="29" t="s">
        <v>15</v>
      </c>
      <c r="C30" s="30">
        <v>28463</v>
      </c>
      <c r="D30" s="31">
        <v>26695</v>
      </c>
      <c r="E30" s="32">
        <v>26.496200000000002</v>
      </c>
      <c r="F30" s="30">
        <v>9779</v>
      </c>
      <c r="G30" s="32">
        <v>26.439599999999999</v>
      </c>
      <c r="H30" s="30">
        <v>524</v>
      </c>
      <c r="I30" s="32">
        <v>14.1333</v>
      </c>
      <c r="J30" s="30">
        <v>23163</v>
      </c>
      <c r="K30" s="32">
        <v>23.520399999999999</v>
      </c>
      <c r="L30" s="33">
        <v>1.8204</v>
      </c>
      <c r="M30" s="31">
        <v>79120</v>
      </c>
      <c r="N30" s="34">
        <v>2364</v>
      </c>
      <c r="O30" s="33">
        <v>1.8348</v>
      </c>
      <c r="P30" s="31">
        <v>25349</v>
      </c>
      <c r="Q30" s="35">
        <v>1490</v>
      </c>
      <c r="R30" t="s">
        <v>11</v>
      </c>
    </row>
    <row r="32" spans="2:18" x14ac:dyDescent="0.25">
      <c r="B32" s="38" t="s">
        <v>28</v>
      </c>
    </row>
    <row r="33" spans="2:17" s="1" customFormat="1" ht="45" x14ac:dyDescent="0.25">
      <c r="B33" s="2" t="s">
        <v>0</v>
      </c>
      <c r="C33" s="23" t="s">
        <v>1</v>
      </c>
      <c r="D33" s="23" t="s">
        <v>16</v>
      </c>
      <c r="E33" s="23" t="s">
        <v>17</v>
      </c>
      <c r="F33" s="24" t="s">
        <v>18</v>
      </c>
      <c r="G33" s="24" t="s">
        <v>2</v>
      </c>
      <c r="H33" s="26" t="s">
        <v>19</v>
      </c>
      <c r="I33" s="26" t="s">
        <v>3</v>
      </c>
      <c r="J33" s="27" t="s">
        <v>20</v>
      </c>
      <c r="K33" s="27" t="s">
        <v>4</v>
      </c>
      <c r="L33" s="25" t="s">
        <v>5</v>
      </c>
      <c r="M33" s="25" t="s">
        <v>6</v>
      </c>
      <c r="N33" s="25" t="s">
        <v>7</v>
      </c>
      <c r="O33" s="28" t="s">
        <v>8</v>
      </c>
      <c r="P33" s="28" t="s">
        <v>9</v>
      </c>
      <c r="Q33" s="28" t="s">
        <v>10</v>
      </c>
    </row>
    <row r="34" spans="2:17" x14ac:dyDescent="0.25">
      <c r="B34" s="21" t="s">
        <v>12</v>
      </c>
      <c r="C34" s="4">
        <v>10905</v>
      </c>
      <c r="D34" s="5">
        <v>7278</v>
      </c>
      <c r="E34" s="6">
        <v>14.0451</v>
      </c>
      <c r="F34" s="10" t="s">
        <v>21</v>
      </c>
      <c r="G34" s="11" t="s">
        <v>21</v>
      </c>
      <c r="H34" s="4">
        <v>7424</v>
      </c>
      <c r="I34" s="6">
        <v>14.2453</v>
      </c>
      <c r="J34" s="4">
        <v>429</v>
      </c>
      <c r="K34" s="6">
        <v>3.9266000000000001</v>
      </c>
      <c r="L34" s="14">
        <v>2.0705</v>
      </c>
      <c r="M34" s="5">
        <v>31858</v>
      </c>
      <c r="N34" s="15">
        <v>5053</v>
      </c>
      <c r="O34" s="18" t="s">
        <v>21</v>
      </c>
      <c r="P34" s="19" t="s">
        <v>21</v>
      </c>
      <c r="Q34" s="20" t="s">
        <v>21</v>
      </c>
    </row>
    <row r="35" spans="2:17" x14ac:dyDescent="0.25">
      <c r="B35" s="22" t="s">
        <v>13</v>
      </c>
      <c r="C35" s="7">
        <v>4024</v>
      </c>
      <c r="D35" s="8">
        <v>2205</v>
      </c>
      <c r="E35" s="9">
        <v>15.0702</v>
      </c>
      <c r="F35" s="7">
        <v>458</v>
      </c>
      <c r="G35" s="9">
        <v>32.185299999999998</v>
      </c>
      <c r="H35" s="7">
        <v>42</v>
      </c>
      <c r="I35" s="9">
        <v>35.375700000000002</v>
      </c>
      <c r="J35" s="7">
        <v>1844</v>
      </c>
      <c r="K35" s="9">
        <v>11.2994</v>
      </c>
      <c r="L35" s="16">
        <v>1.6676</v>
      </c>
      <c r="M35" s="8">
        <v>7754</v>
      </c>
      <c r="N35" s="17">
        <v>172</v>
      </c>
      <c r="O35" s="16">
        <v>0.60629999999999995</v>
      </c>
      <c r="P35" s="8">
        <v>2171</v>
      </c>
      <c r="Q35" s="17">
        <v>28</v>
      </c>
    </row>
    <row r="36" spans="2:17" x14ac:dyDescent="0.25">
      <c r="B36" s="22" t="s">
        <v>14</v>
      </c>
      <c r="C36" s="7">
        <v>26</v>
      </c>
      <c r="D36" s="8">
        <v>16</v>
      </c>
      <c r="E36" s="9">
        <v>3.879</v>
      </c>
      <c r="F36" s="7">
        <v>4</v>
      </c>
      <c r="G36" s="9">
        <v>22.1751</v>
      </c>
      <c r="H36" s="12">
        <v>0</v>
      </c>
      <c r="I36" s="13">
        <v>0</v>
      </c>
      <c r="J36" s="7">
        <v>23</v>
      </c>
      <c r="K36" s="9">
        <v>5.2244999999999999</v>
      </c>
      <c r="L36" s="16">
        <v>1.4367000000000001</v>
      </c>
      <c r="M36" s="8">
        <v>65</v>
      </c>
      <c r="N36" s="17">
        <v>1</v>
      </c>
      <c r="O36" s="16">
        <v>8.3500000000000005E-2</v>
      </c>
      <c r="P36" s="8">
        <v>22</v>
      </c>
      <c r="Q36" s="17">
        <v>0</v>
      </c>
    </row>
    <row r="37" spans="2:17" x14ac:dyDescent="0.25">
      <c r="B37" s="29" t="s">
        <v>15</v>
      </c>
      <c r="C37" s="30">
        <v>37582</v>
      </c>
      <c r="D37" s="31">
        <v>34381</v>
      </c>
      <c r="E37" s="32">
        <v>35.831099999999999</v>
      </c>
      <c r="F37" s="30">
        <v>8290</v>
      </c>
      <c r="G37" s="32">
        <v>50.742699999999999</v>
      </c>
      <c r="H37" s="30">
        <v>342</v>
      </c>
      <c r="I37" s="32">
        <v>25.606400000000001</v>
      </c>
      <c r="J37" s="30">
        <v>27302</v>
      </c>
      <c r="K37" s="32">
        <v>30.2698</v>
      </c>
      <c r="L37" s="33">
        <v>1.6990000000000001</v>
      </c>
      <c r="M37" s="31">
        <v>106572</v>
      </c>
      <c r="N37" s="34">
        <v>3814</v>
      </c>
      <c r="O37" s="33">
        <v>1.0928</v>
      </c>
      <c r="P37" s="31">
        <v>33966</v>
      </c>
      <c r="Q37" s="35">
        <v>1368</v>
      </c>
    </row>
    <row r="39" spans="2:17" x14ac:dyDescent="0.25">
      <c r="B39" s="38" t="s">
        <v>29</v>
      </c>
    </row>
    <row r="40" spans="2:17" s="1" customFormat="1" ht="45" x14ac:dyDescent="0.25">
      <c r="B40" s="2" t="s">
        <v>0</v>
      </c>
      <c r="C40" s="23" t="s">
        <v>1</v>
      </c>
      <c r="D40" s="23" t="s">
        <v>16</v>
      </c>
      <c r="E40" s="23" t="s">
        <v>17</v>
      </c>
      <c r="F40" s="24" t="s">
        <v>18</v>
      </c>
      <c r="G40" s="24" t="s">
        <v>2</v>
      </c>
      <c r="H40" s="26" t="s">
        <v>19</v>
      </c>
      <c r="I40" s="26" t="s">
        <v>3</v>
      </c>
      <c r="J40" s="27" t="s">
        <v>20</v>
      </c>
      <c r="K40" s="27" t="s">
        <v>4</v>
      </c>
      <c r="L40" s="25" t="s">
        <v>5</v>
      </c>
      <c r="M40" s="25" t="s">
        <v>6</v>
      </c>
      <c r="N40" s="25" t="s">
        <v>7</v>
      </c>
      <c r="O40" s="28" t="s">
        <v>8</v>
      </c>
      <c r="P40" s="28" t="s">
        <v>9</v>
      </c>
      <c r="Q40" s="28" t="s">
        <v>10</v>
      </c>
    </row>
    <row r="41" spans="2:17" x14ac:dyDescent="0.25">
      <c r="B41" s="21" t="s">
        <v>12</v>
      </c>
      <c r="C41" s="4">
        <v>10165</v>
      </c>
      <c r="D41" s="5">
        <v>6062</v>
      </c>
      <c r="E41" s="6">
        <v>11.4861</v>
      </c>
      <c r="F41" s="10" t="s">
        <v>21</v>
      </c>
      <c r="G41" s="11" t="s">
        <v>21</v>
      </c>
      <c r="H41" s="4">
        <v>6178</v>
      </c>
      <c r="I41" s="6">
        <v>11.2372</v>
      </c>
      <c r="J41" s="4">
        <v>450</v>
      </c>
      <c r="K41" s="6">
        <v>10.9361</v>
      </c>
      <c r="L41" s="14">
        <v>1.8383</v>
      </c>
      <c r="M41" s="5">
        <v>26947</v>
      </c>
      <c r="N41" s="15">
        <v>3843</v>
      </c>
      <c r="O41" s="18" t="s">
        <v>21</v>
      </c>
      <c r="P41" s="19" t="s">
        <v>21</v>
      </c>
      <c r="Q41" s="20" t="s">
        <v>21</v>
      </c>
    </row>
    <row r="42" spans="2:17" x14ac:dyDescent="0.25">
      <c r="B42" s="22" t="s">
        <v>13</v>
      </c>
      <c r="C42" s="7">
        <v>3377</v>
      </c>
      <c r="D42" s="8">
        <v>1946</v>
      </c>
      <c r="E42" s="9">
        <v>16.5185</v>
      </c>
      <c r="F42" s="7">
        <v>686</v>
      </c>
      <c r="G42" s="9">
        <v>22.8947</v>
      </c>
      <c r="H42" s="7">
        <v>35</v>
      </c>
      <c r="I42" s="9">
        <v>81.206400000000002</v>
      </c>
      <c r="J42" s="7">
        <v>1341</v>
      </c>
      <c r="K42" s="9">
        <v>10.4945</v>
      </c>
      <c r="L42" s="16">
        <v>1.0056</v>
      </c>
      <c r="M42" s="8">
        <v>6180</v>
      </c>
      <c r="N42" s="17">
        <v>53</v>
      </c>
      <c r="O42" s="16">
        <v>0.30740000000000001</v>
      </c>
      <c r="P42" s="8">
        <v>1861</v>
      </c>
      <c r="Q42" s="17">
        <v>1</v>
      </c>
    </row>
    <row r="43" spans="2:17" x14ac:dyDescent="0.25">
      <c r="B43" s="22" t="s">
        <v>14</v>
      </c>
      <c r="C43" s="7">
        <v>8</v>
      </c>
      <c r="D43" s="8">
        <v>12</v>
      </c>
      <c r="E43" s="9">
        <v>16.2103</v>
      </c>
      <c r="F43" s="7">
        <v>6</v>
      </c>
      <c r="G43" s="9">
        <v>19.317799999999998</v>
      </c>
      <c r="H43" s="12">
        <v>0</v>
      </c>
      <c r="I43" s="13">
        <v>0</v>
      </c>
      <c r="J43" s="7">
        <v>14</v>
      </c>
      <c r="K43" s="9">
        <v>9.7090999999999994</v>
      </c>
      <c r="L43" s="16">
        <v>0.88219999999999998</v>
      </c>
      <c r="M43" s="8">
        <v>23</v>
      </c>
      <c r="N43" s="17">
        <v>1</v>
      </c>
      <c r="O43" s="16">
        <v>0.21229999999999999</v>
      </c>
      <c r="P43" s="8">
        <v>8</v>
      </c>
      <c r="Q43" s="17">
        <v>0</v>
      </c>
    </row>
    <row r="44" spans="2:17" x14ac:dyDescent="0.25">
      <c r="B44" s="29" t="s">
        <v>15</v>
      </c>
      <c r="C44" s="30">
        <v>26161</v>
      </c>
      <c r="D44" s="31">
        <v>22381</v>
      </c>
      <c r="E44" s="32">
        <v>12.6828</v>
      </c>
      <c r="F44" s="30">
        <v>6835</v>
      </c>
      <c r="G44" s="32">
        <v>20.082899999999999</v>
      </c>
      <c r="H44" s="30">
        <v>389</v>
      </c>
      <c r="I44" s="32">
        <v>14.4796</v>
      </c>
      <c r="J44" s="30">
        <v>15574</v>
      </c>
      <c r="K44" s="32">
        <v>9.3999000000000006</v>
      </c>
      <c r="L44" s="33">
        <v>1.1315999999999999</v>
      </c>
      <c r="M44" s="31">
        <v>66579</v>
      </c>
      <c r="N44" s="34">
        <v>1361</v>
      </c>
      <c r="O44" s="33">
        <v>0.73719999999999997</v>
      </c>
      <c r="P44" s="31">
        <v>22316</v>
      </c>
      <c r="Q44" s="35">
        <v>258</v>
      </c>
    </row>
    <row r="46" spans="2:17" x14ac:dyDescent="0.25">
      <c r="B46" s="38" t="s">
        <v>30</v>
      </c>
    </row>
    <row r="47" spans="2:17" s="1" customFormat="1" ht="45" x14ac:dyDescent="0.25">
      <c r="B47" s="2" t="s">
        <v>0</v>
      </c>
      <c r="C47" s="23" t="s">
        <v>1</v>
      </c>
      <c r="D47" s="23" t="s">
        <v>16</v>
      </c>
      <c r="E47" s="23" t="s">
        <v>17</v>
      </c>
      <c r="F47" s="24" t="s">
        <v>18</v>
      </c>
      <c r="G47" s="24" t="s">
        <v>2</v>
      </c>
      <c r="H47" s="26" t="s">
        <v>19</v>
      </c>
      <c r="I47" s="26" t="s">
        <v>3</v>
      </c>
      <c r="J47" s="27" t="s">
        <v>20</v>
      </c>
      <c r="K47" s="27" t="s">
        <v>4</v>
      </c>
      <c r="L47" s="25" t="s">
        <v>5</v>
      </c>
      <c r="M47" s="25" t="s">
        <v>6</v>
      </c>
      <c r="N47" s="25" t="s">
        <v>7</v>
      </c>
      <c r="O47" s="28" t="s">
        <v>8</v>
      </c>
      <c r="P47" s="28" t="s">
        <v>9</v>
      </c>
      <c r="Q47" s="28" t="s">
        <v>10</v>
      </c>
    </row>
    <row r="48" spans="2:17" x14ac:dyDescent="0.25">
      <c r="B48" s="21" t="s">
        <v>12</v>
      </c>
      <c r="C48" s="4">
        <v>14213</v>
      </c>
      <c r="D48" s="5">
        <v>8493</v>
      </c>
      <c r="E48" s="6">
        <v>9.9065999999999992</v>
      </c>
      <c r="F48" s="10" t="s">
        <v>21</v>
      </c>
      <c r="G48" s="11" t="s">
        <v>21</v>
      </c>
      <c r="H48" s="4">
        <v>8029</v>
      </c>
      <c r="I48" s="6">
        <v>10.495900000000001</v>
      </c>
      <c r="J48" s="4">
        <v>680</v>
      </c>
      <c r="K48" s="6">
        <v>2.9346000000000001</v>
      </c>
      <c r="L48" s="14">
        <v>2.3245</v>
      </c>
      <c r="M48" s="5">
        <v>40048</v>
      </c>
      <c r="N48" s="15">
        <v>6880</v>
      </c>
      <c r="O48" s="18" t="s">
        <v>21</v>
      </c>
      <c r="P48" s="19" t="s">
        <v>21</v>
      </c>
      <c r="Q48" s="20" t="s">
        <v>21</v>
      </c>
    </row>
    <row r="49" spans="2:17" x14ac:dyDescent="0.25">
      <c r="B49" s="22" t="s">
        <v>13</v>
      </c>
      <c r="C49" s="7">
        <v>3960</v>
      </c>
      <c r="D49" s="8">
        <v>2141</v>
      </c>
      <c r="E49" s="9">
        <v>10.3019</v>
      </c>
      <c r="F49" s="7">
        <v>715</v>
      </c>
      <c r="G49" s="9">
        <v>20.314499999999999</v>
      </c>
      <c r="H49" s="7">
        <v>35</v>
      </c>
      <c r="I49" s="9">
        <v>19.523399999999999</v>
      </c>
      <c r="J49" s="7">
        <v>1467</v>
      </c>
      <c r="K49" s="9">
        <v>5.6818</v>
      </c>
      <c r="L49" s="16">
        <v>1.6751</v>
      </c>
      <c r="M49" s="8">
        <v>7939</v>
      </c>
      <c r="N49" s="17">
        <v>181</v>
      </c>
      <c r="O49" s="16">
        <v>4.5201000000000002</v>
      </c>
      <c r="P49" s="8">
        <v>2211</v>
      </c>
      <c r="Q49" s="17">
        <v>164</v>
      </c>
    </row>
    <row r="50" spans="2:17" x14ac:dyDescent="0.25">
      <c r="B50" s="22" t="s">
        <v>14</v>
      </c>
      <c r="C50" s="7">
        <v>19</v>
      </c>
      <c r="D50" s="8">
        <v>9</v>
      </c>
      <c r="E50" s="9">
        <v>20.052399999999999</v>
      </c>
      <c r="F50" s="7">
        <v>5</v>
      </c>
      <c r="G50" s="9">
        <v>36.215400000000002</v>
      </c>
      <c r="H50" s="12">
        <v>0</v>
      </c>
      <c r="I50" s="13">
        <v>0</v>
      </c>
      <c r="J50" s="7">
        <v>12</v>
      </c>
      <c r="K50" s="9">
        <v>1.8481000000000001</v>
      </c>
      <c r="L50" s="16">
        <v>3.8266</v>
      </c>
      <c r="M50" s="8">
        <v>51</v>
      </c>
      <c r="N50" s="17">
        <v>2</v>
      </c>
      <c r="O50" s="16">
        <v>2.6700000000000002E-2</v>
      </c>
      <c r="P50" s="8">
        <v>16</v>
      </c>
      <c r="Q50" s="17">
        <v>0</v>
      </c>
    </row>
    <row r="51" spans="2:17" x14ac:dyDescent="0.25">
      <c r="B51" s="29" t="s">
        <v>15</v>
      </c>
      <c r="C51" s="30">
        <v>22770</v>
      </c>
      <c r="D51" s="31">
        <v>19276</v>
      </c>
      <c r="E51" s="32">
        <v>9.2917000000000005</v>
      </c>
      <c r="F51" s="30">
        <v>5851</v>
      </c>
      <c r="G51" s="32">
        <v>17.438800000000001</v>
      </c>
      <c r="H51" s="30">
        <v>613</v>
      </c>
      <c r="I51" s="32">
        <v>10.409599999999999</v>
      </c>
      <c r="J51" s="30">
        <v>13303</v>
      </c>
      <c r="K51" s="32">
        <v>5.7412000000000001</v>
      </c>
      <c r="L51" s="33">
        <v>1.4527000000000001</v>
      </c>
      <c r="M51" s="31">
        <v>63793</v>
      </c>
      <c r="N51" s="34">
        <v>1320</v>
      </c>
      <c r="O51" s="33">
        <v>0.79010000000000002</v>
      </c>
      <c r="P51" s="31">
        <v>20216</v>
      </c>
      <c r="Q51" s="35">
        <v>522</v>
      </c>
    </row>
    <row r="53" spans="2:17" x14ac:dyDescent="0.25">
      <c r="B53" s="38" t="s">
        <v>31</v>
      </c>
    </row>
    <row r="54" spans="2:17" s="1" customFormat="1" ht="45" x14ac:dyDescent="0.25">
      <c r="B54" s="2" t="s">
        <v>0</v>
      </c>
      <c r="C54" s="23" t="s">
        <v>1</v>
      </c>
      <c r="D54" s="23" t="s">
        <v>16</v>
      </c>
      <c r="E54" s="23" t="s">
        <v>17</v>
      </c>
      <c r="F54" s="24" t="s">
        <v>18</v>
      </c>
      <c r="G54" s="24" t="s">
        <v>2</v>
      </c>
      <c r="H54" s="26" t="s">
        <v>19</v>
      </c>
      <c r="I54" s="26" t="s">
        <v>3</v>
      </c>
      <c r="J54" s="27" t="s">
        <v>20</v>
      </c>
      <c r="K54" s="27" t="s">
        <v>4</v>
      </c>
      <c r="L54" s="25" t="s">
        <v>5</v>
      </c>
      <c r="M54" s="25" t="s">
        <v>6</v>
      </c>
      <c r="N54" s="25" t="s">
        <v>7</v>
      </c>
      <c r="O54" s="28" t="s">
        <v>8</v>
      </c>
      <c r="P54" s="28" t="s">
        <v>9</v>
      </c>
      <c r="Q54" s="28" t="s">
        <v>10</v>
      </c>
    </row>
    <row r="55" spans="2:17" x14ac:dyDescent="0.25">
      <c r="B55" s="21" t="s">
        <v>12</v>
      </c>
      <c r="C55" s="4">
        <v>12396</v>
      </c>
      <c r="D55" s="5">
        <v>7227</v>
      </c>
      <c r="E55" s="6">
        <v>13.963900000000001</v>
      </c>
      <c r="F55" s="10" t="s">
        <v>21</v>
      </c>
      <c r="G55" s="11" t="s">
        <v>21</v>
      </c>
      <c r="H55" s="4">
        <v>6807</v>
      </c>
      <c r="I55" s="6">
        <v>10.2149</v>
      </c>
      <c r="J55" s="4">
        <v>593</v>
      </c>
      <c r="K55" s="6">
        <v>55.885899999999999</v>
      </c>
      <c r="L55" s="14">
        <v>2.2866</v>
      </c>
      <c r="M55" s="5">
        <v>34498</v>
      </c>
      <c r="N55" s="15">
        <v>5291</v>
      </c>
      <c r="O55" s="18" t="s">
        <v>21</v>
      </c>
      <c r="P55" s="19" t="s">
        <v>21</v>
      </c>
      <c r="Q55" s="20" t="s">
        <v>21</v>
      </c>
    </row>
    <row r="56" spans="2:17" x14ac:dyDescent="0.25">
      <c r="B56" s="22" t="s">
        <v>13</v>
      </c>
      <c r="C56" s="7">
        <v>2767</v>
      </c>
      <c r="D56" s="8">
        <v>1827</v>
      </c>
      <c r="E56" s="9">
        <v>33.767499999999998</v>
      </c>
      <c r="F56" s="7">
        <v>605</v>
      </c>
      <c r="G56" s="9">
        <v>31.009499999999999</v>
      </c>
      <c r="H56" s="7">
        <v>23</v>
      </c>
      <c r="I56" s="9">
        <v>10.338800000000001</v>
      </c>
      <c r="J56" s="7">
        <v>1252</v>
      </c>
      <c r="K56" s="9">
        <v>37.467700000000001</v>
      </c>
      <c r="L56" s="16">
        <v>1.1617</v>
      </c>
      <c r="M56" s="8">
        <v>5220</v>
      </c>
      <c r="N56" s="17">
        <v>93</v>
      </c>
      <c r="O56" s="16">
        <v>2.1154000000000002</v>
      </c>
      <c r="P56" s="8">
        <v>1396</v>
      </c>
      <c r="Q56" s="17">
        <v>66</v>
      </c>
    </row>
    <row r="57" spans="2:17" x14ac:dyDescent="0.25">
      <c r="B57" s="22" t="s">
        <v>14</v>
      </c>
      <c r="C57" s="7">
        <v>14</v>
      </c>
      <c r="D57" s="8">
        <v>16</v>
      </c>
      <c r="E57" s="9">
        <v>84.533299999999997</v>
      </c>
      <c r="F57" s="7">
        <v>6</v>
      </c>
      <c r="G57" s="9">
        <v>46.146799999999999</v>
      </c>
      <c r="H57" s="12">
        <v>0</v>
      </c>
      <c r="I57" s="13">
        <v>0</v>
      </c>
      <c r="J57" s="7">
        <v>12</v>
      </c>
      <c r="K57" s="9">
        <v>89.646100000000004</v>
      </c>
      <c r="L57" s="16">
        <v>2.6396000000000002</v>
      </c>
      <c r="M57" s="8">
        <v>30</v>
      </c>
      <c r="N57" s="17">
        <v>2</v>
      </c>
      <c r="O57" s="16">
        <v>4.0800000000000003E-2</v>
      </c>
      <c r="P57" s="8">
        <v>9</v>
      </c>
      <c r="Q57" s="17">
        <v>0</v>
      </c>
    </row>
    <row r="58" spans="2:17" x14ac:dyDescent="0.25">
      <c r="B58" s="29" t="s">
        <v>15</v>
      </c>
      <c r="C58" s="30">
        <v>15981</v>
      </c>
      <c r="D58" s="31">
        <v>13578</v>
      </c>
      <c r="E58" s="32">
        <v>27.116399999999999</v>
      </c>
      <c r="F58" s="30">
        <v>3915</v>
      </c>
      <c r="G58" s="32">
        <v>17.435400000000001</v>
      </c>
      <c r="H58" s="30">
        <v>96</v>
      </c>
      <c r="I58" s="32">
        <v>8.0937000000000001</v>
      </c>
      <c r="J58" s="30">
        <v>9779</v>
      </c>
      <c r="K58" s="32">
        <v>30.948599999999999</v>
      </c>
      <c r="L58" s="33">
        <v>1.3666</v>
      </c>
      <c r="M58" s="31">
        <v>44093</v>
      </c>
      <c r="N58" s="34">
        <v>1938</v>
      </c>
      <c r="O58" s="33">
        <v>0.749</v>
      </c>
      <c r="P58" s="31">
        <v>14350</v>
      </c>
      <c r="Q58" s="35">
        <v>330</v>
      </c>
    </row>
    <row r="60" spans="2:17" x14ac:dyDescent="0.25">
      <c r="B60" s="38" t="s">
        <v>32</v>
      </c>
    </row>
    <row r="61" spans="2:17" s="1" customFormat="1" ht="45" x14ac:dyDescent="0.25">
      <c r="B61" s="2" t="s">
        <v>0</v>
      </c>
      <c r="C61" s="23" t="s">
        <v>1</v>
      </c>
      <c r="D61" s="23" t="s">
        <v>16</v>
      </c>
      <c r="E61" s="23" t="s">
        <v>17</v>
      </c>
      <c r="F61" s="24" t="s">
        <v>18</v>
      </c>
      <c r="G61" s="24" t="s">
        <v>2</v>
      </c>
      <c r="H61" s="26" t="s">
        <v>19</v>
      </c>
      <c r="I61" s="26" t="s">
        <v>3</v>
      </c>
      <c r="J61" s="27" t="s">
        <v>20</v>
      </c>
      <c r="K61" s="27" t="s">
        <v>4</v>
      </c>
      <c r="L61" s="25" t="s">
        <v>5</v>
      </c>
      <c r="M61" s="25" t="s">
        <v>6</v>
      </c>
      <c r="N61" s="25" t="s">
        <v>7</v>
      </c>
      <c r="O61" s="28" t="s">
        <v>8</v>
      </c>
      <c r="P61" s="28" t="s">
        <v>9</v>
      </c>
      <c r="Q61" s="28" t="s">
        <v>10</v>
      </c>
    </row>
    <row r="62" spans="2:17" x14ac:dyDescent="0.25">
      <c r="B62" s="21" t="s">
        <v>12</v>
      </c>
      <c r="C62" s="4">
        <v>14014</v>
      </c>
      <c r="D62" s="5">
        <v>8173</v>
      </c>
      <c r="E62" s="6">
        <v>13.095000000000001</v>
      </c>
      <c r="F62" s="10" t="s">
        <v>21</v>
      </c>
      <c r="G62" s="11" t="s">
        <v>21</v>
      </c>
      <c r="H62" s="4">
        <v>7693</v>
      </c>
      <c r="I62" s="6">
        <v>10.3878</v>
      </c>
      <c r="J62" s="4">
        <v>692</v>
      </c>
      <c r="K62" s="6">
        <v>43.987200000000001</v>
      </c>
      <c r="L62" s="14">
        <v>1.7746</v>
      </c>
      <c r="M62" s="5">
        <v>37635</v>
      </c>
      <c r="N62" s="15">
        <v>5466</v>
      </c>
      <c r="O62" s="18" t="s">
        <v>21</v>
      </c>
      <c r="P62" s="19" t="s">
        <v>21</v>
      </c>
      <c r="Q62" s="20" t="s">
        <v>21</v>
      </c>
    </row>
    <row r="63" spans="2:17" x14ac:dyDescent="0.25">
      <c r="B63" s="22" t="s">
        <v>13</v>
      </c>
      <c r="C63" s="7">
        <v>3398</v>
      </c>
      <c r="D63" s="8">
        <v>1623</v>
      </c>
      <c r="E63" s="9">
        <v>23.622299999999999</v>
      </c>
      <c r="F63" s="7">
        <v>357</v>
      </c>
      <c r="G63" s="9">
        <v>34.708599999999997</v>
      </c>
      <c r="H63" s="7">
        <v>34</v>
      </c>
      <c r="I63" s="9">
        <v>12.965999999999999</v>
      </c>
      <c r="J63" s="7">
        <v>1280</v>
      </c>
      <c r="K63" s="9">
        <v>22.218499999999999</v>
      </c>
      <c r="L63" s="16">
        <v>0.68489999999999995</v>
      </c>
      <c r="M63" s="8">
        <v>6252</v>
      </c>
      <c r="N63" s="17">
        <v>64</v>
      </c>
      <c r="O63" s="16">
        <v>0.37190000000000001</v>
      </c>
      <c r="P63" s="8">
        <v>1670</v>
      </c>
      <c r="Q63" s="17">
        <v>23</v>
      </c>
    </row>
    <row r="64" spans="2:17" x14ac:dyDescent="0.25">
      <c r="B64" s="22" t="s">
        <v>14</v>
      </c>
      <c r="C64" s="7">
        <v>6</v>
      </c>
      <c r="D64" s="8">
        <v>5</v>
      </c>
      <c r="E64" s="9">
        <v>15.749000000000001</v>
      </c>
      <c r="F64" s="7">
        <v>3</v>
      </c>
      <c r="G64" s="9">
        <v>26.0776</v>
      </c>
      <c r="H64" s="12">
        <v>0</v>
      </c>
      <c r="I64" s="13">
        <v>0</v>
      </c>
      <c r="J64" s="7">
        <v>5</v>
      </c>
      <c r="K64" s="9">
        <v>6.3883000000000001</v>
      </c>
      <c r="L64" s="16">
        <v>0.92820000000000003</v>
      </c>
      <c r="M64" s="8">
        <v>18</v>
      </c>
      <c r="N64" s="17">
        <v>1</v>
      </c>
      <c r="O64" s="16">
        <v>1.2462</v>
      </c>
      <c r="P64" s="8">
        <v>6</v>
      </c>
      <c r="Q64" s="17">
        <v>0</v>
      </c>
    </row>
    <row r="65" spans="2:18" x14ac:dyDescent="0.25">
      <c r="B65" s="29" t="s">
        <v>15</v>
      </c>
      <c r="C65" s="30">
        <v>18988</v>
      </c>
      <c r="D65" s="31">
        <v>12868</v>
      </c>
      <c r="E65" s="32">
        <v>17.276199999999999</v>
      </c>
      <c r="F65" s="30">
        <v>2847</v>
      </c>
      <c r="G65" s="32">
        <v>14.7357</v>
      </c>
      <c r="H65" s="30">
        <v>148</v>
      </c>
      <c r="I65" s="32">
        <v>12.290699999999999</v>
      </c>
      <c r="J65" s="30">
        <v>10471</v>
      </c>
      <c r="K65" s="32">
        <v>17.3081</v>
      </c>
      <c r="L65" s="33">
        <v>0.93079999999999996</v>
      </c>
      <c r="M65" s="31">
        <v>48148</v>
      </c>
      <c r="N65" s="34">
        <v>1772</v>
      </c>
      <c r="O65" s="33">
        <v>0.54859999999999998</v>
      </c>
      <c r="P65" s="31">
        <v>16508</v>
      </c>
      <c r="Q65" s="35">
        <v>279</v>
      </c>
    </row>
    <row r="67" spans="2:18" x14ac:dyDescent="0.25">
      <c r="B67" s="38" t="s">
        <v>33</v>
      </c>
    </row>
    <row r="68" spans="2:18" s="1" customFormat="1" ht="45" x14ac:dyDescent="0.25">
      <c r="B68" s="2" t="s">
        <v>0</v>
      </c>
      <c r="C68" s="23" t="s">
        <v>1</v>
      </c>
      <c r="D68" s="23" t="s">
        <v>16</v>
      </c>
      <c r="E68" s="23" t="s">
        <v>17</v>
      </c>
      <c r="F68" s="24" t="s">
        <v>18</v>
      </c>
      <c r="G68" s="24" t="s">
        <v>2</v>
      </c>
      <c r="H68" s="26" t="s">
        <v>19</v>
      </c>
      <c r="I68" s="26" t="s">
        <v>3</v>
      </c>
      <c r="J68" s="27" t="s">
        <v>20</v>
      </c>
      <c r="K68" s="27" t="s">
        <v>4</v>
      </c>
      <c r="L68" s="25" t="s">
        <v>5</v>
      </c>
      <c r="M68" s="25" t="s">
        <v>6</v>
      </c>
      <c r="N68" s="25" t="s">
        <v>7</v>
      </c>
      <c r="O68" s="28" t="s">
        <v>8</v>
      </c>
      <c r="P68" s="28" t="s">
        <v>9</v>
      </c>
      <c r="Q68" s="28" t="s">
        <v>10</v>
      </c>
    </row>
    <row r="69" spans="2:18" x14ac:dyDescent="0.25">
      <c r="B69" s="21" t="s">
        <v>12</v>
      </c>
      <c r="C69" s="4">
        <v>13759</v>
      </c>
      <c r="D69" s="5">
        <v>9379</v>
      </c>
      <c r="E69" s="6">
        <v>10.029</v>
      </c>
      <c r="F69" s="10" t="s">
        <v>21</v>
      </c>
      <c r="G69" s="11" t="s">
        <v>21</v>
      </c>
      <c r="H69" s="4">
        <v>8913</v>
      </c>
      <c r="I69" s="6">
        <v>10.396599999999999</v>
      </c>
      <c r="J69" s="4">
        <v>616</v>
      </c>
      <c r="K69" s="6">
        <v>5.5841000000000003</v>
      </c>
      <c r="L69" s="14">
        <v>2.1263999999999998</v>
      </c>
      <c r="M69" s="5">
        <v>40349</v>
      </c>
      <c r="N69" s="15">
        <v>5339</v>
      </c>
      <c r="O69" s="18" t="s">
        <v>21</v>
      </c>
      <c r="P69" s="19" t="s">
        <v>21</v>
      </c>
      <c r="Q69" s="20" t="s">
        <v>21</v>
      </c>
      <c r="R69" t="s">
        <v>11</v>
      </c>
    </row>
    <row r="70" spans="2:18" x14ac:dyDescent="0.25">
      <c r="B70" s="22" t="s">
        <v>13</v>
      </c>
      <c r="C70" s="7">
        <v>4079</v>
      </c>
      <c r="D70" s="8">
        <v>2153</v>
      </c>
      <c r="E70" s="9">
        <v>33.484499999999997</v>
      </c>
      <c r="F70" s="7">
        <v>519</v>
      </c>
      <c r="G70" s="9">
        <v>36.883400000000002</v>
      </c>
      <c r="H70" s="7">
        <v>48</v>
      </c>
      <c r="I70" s="9">
        <v>24.9451</v>
      </c>
      <c r="J70" s="7">
        <v>1662</v>
      </c>
      <c r="K70" s="9">
        <v>33.003300000000003</v>
      </c>
      <c r="L70" s="16">
        <v>1.0374000000000001</v>
      </c>
      <c r="M70" s="8">
        <v>7997</v>
      </c>
      <c r="N70" s="17">
        <v>138</v>
      </c>
      <c r="O70" s="16">
        <v>8.234</v>
      </c>
      <c r="P70" s="8">
        <v>2183</v>
      </c>
      <c r="Q70" s="17">
        <v>290</v>
      </c>
      <c r="R70">
        <v>290</v>
      </c>
    </row>
    <row r="71" spans="2:18" x14ac:dyDescent="0.25">
      <c r="B71" s="22" t="s">
        <v>14</v>
      </c>
      <c r="C71" s="7">
        <v>95</v>
      </c>
      <c r="D71" s="8">
        <v>30</v>
      </c>
      <c r="E71" s="9">
        <v>26.5275</v>
      </c>
      <c r="F71" s="7">
        <v>10</v>
      </c>
      <c r="G71" s="9">
        <v>12.011699999999999</v>
      </c>
      <c r="H71" s="12">
        <v>0</v>
      </c>
      <c r="I71" s="13">
        <v>0</v>
      </c>
      <c r="J71" s="7">
        <v>24</v>
      </c>
      <c r="K71" s="9">
        <v>28.200900000000001</v>
      </c>
      <c r="L71" s="16">
        <v>1.3290999999999999</v>
      </c>
      <c r="M71" s="8">
        <v>190</v>
      </c>
      <c r="N71" s="17">
        <v>3</v>
      </c>
      <c r="O71" s="16">
        <v>11.0623</v>
      </c>
      <c r="P71" s="8">
        <v>53</v>
      </c>
      <c r="Q71" s="17">
        <v>14</v>
      </c>
      <c r="R71">
        <v>14</v>
      </c>
    </row>
    <row r="72" spans="2:18" x14ac:dyDescent="0.25">
      <c r="B72" s="29" t="s">
        <v>15</v>
      </c>
      <c r="C72" s="30">
        <v>21448</v>
      </c>
      <c r="D72" s="31">
        <v>17741</v>
      </c>
      <c r="E72" s="32">
        <v>13.724399999999999</v>
      </c>
      <c r="F72" s="30">
        <v>3952</v>
      </c>
      <c r="G72" s="32">
        <v>15.156000000000001</v>
      </c>
      <c r="H72" s="30">
        <v>109</v>
      </c>
      <c r="I72" s="32">
        <v>31.946999999999999</v>
      </c>
      <c r="J72" s="30">
        <v>14394</v>
      </c>
      <c r="K72" s="32">
        <v>12.718999999999999</v>
      </c>
      <c r="L72" s="33">
        <v>1.2170000000000001</v>
      </c>
      <c r="M72" s="31">
        <v>59913</v>
      </c>
      <c r="N72" s="34">
        <v>1077</v>
      </c>
      <c r="O72" s="33">
        <v>0.66200000000000003</v>
      </c>
      <c r="P72" s="31">
        <v>19492</v>
      </c>
      <c r="Q72" s="35">
        <v>432</v>
      </c>
      <c r="R72">
        <v>432</v>
      </c>
    </row>
    <row r="74" spans="2:18" x14ac:dyDescent="0.25">
      <c r="B74" s="38" t="s">
        <v>34</v>
      </c>
    </row>
    <row r="75" spans="2:18" s="1" customFormat="1" ht="45" x14ac:dyDescent="0.25">
      <c r="B75" s="2" t="s">
        <v>0</v>
      </c>
      <c r="C75" s="23" t="s">
        <v>1</v>
      </c>
      <c r="D75" s="23" t="s">
        <v>16</v>
      </c>
      <c r="E75" s="23" t="s">
        <v>17</v>
      </c>
      <c r="F75" s="24" t="s">
        <v>18</v>
      </c>
      <c r="G75" s="24" t="s">
        <v>2</v>
      </c>
      <c r="H75" s="26" t="s">
        <v>19</v>
      </c>
      <c r="I75" s="26" t="s">
        <v>3</v>
      </c>
      <c r="J75" s="27" t="s">
        <v>20</v>
      </c>
      <c r="K75" s="27" t="s">
        <v>4</v>
      </c>
      <c r="L75" s="25" t="s">
        <v>5</v>
      </c>
      <c r="M75" s="25" t="s">
        <v>6</v>
      </c>
      <c r="N75" s="25" t="s">
        <v>7</v>
      </c>
      <c r="O75" s="28" t="s">
        <v>8</v>
      </c>
      <c r="P75" s="28" t="s">
        <v>9</v>
      </c>
      <c r="Q75" s="28" t="s">
        <v>10</v>
      </c>
    </row>
    <row r="76" spans="2:18" x14ac:dyDescent="0.25">
      <c r="B76" s="21" t="s">
        <v>12</v>
      </c>
      <c r="C76" s="4">
        <v>12332</v>
      </c>
      <c r="D76" s="5">
        <v>8033</v>
      </c>
      <c r="E76" s="6">
        <v>10.393599999999999</v>
      </c>
      <c r="F76" s="10" t="s">
        <v>21</v>
      </c>
      <c r="G76" s="11" t="s">
        <v>21</v>
      </c>
      <c r="H76" s="4">
        <v>7567</v>
      </c>
      <c r="I76" s="6">
        <v>10.089700000000001</v>
      </c>
      <c r="J76" s="4">
        <v>628</v>
      </c>
      <c r="K76" s="6">
        <v>14.368499999999999</v>
      </c>
      <c r="L76" s="14">
        <v>2.0409999999999999</v>
      </c>
      <c r="M76" s="5">
        <v>36134</v>
      </c>
      <c r="N76" s="15">
        <v>5103</v>
      </c>
      <c r="O76" s="18" t="s">
        <v>21</v>
      </c>
      <c r="P76" s="19" t="s">
        <v>21</v>
      </c>
      <c r="Q76" s="20" t="s">
        <v>21</v>
      </c>
      <c r="R76" t="s">
        <v>11</v>
      </c>
    </row>
    <row r="77" spans="2:18" x14ac:dyDescent="0.25">
      <c r="B77" s="22" t="s">
        <v>13</v>
      </c>
      <c r="C77" s="7">
        <v>4160</v>
      </c>
      <c r="D77" s="8">
        <v>2104</v>
      </c>
      <c r="E77" s="9">
        <v>31.436399999999999</v>
      </c>
      <c r="F77" s="7">
        <v>532</v>
      </c>
      <c r="G77" s="9">
        <v>24.601400000000002</v>
      </c>
      <c r="H77" s="7">
        <v>73</v>
      </c>
      <c r="I77" s="9">
        <v>19.557300000000001</v>
      </c>
      <c r="J77" s="7">
        <v>1621</v>
      </c>
      <c r="K77" s="9">
        <v>36.156599999999997</v>
      </c>
      <c r="L77" s="16">
        <v>1.1922999999999999</v>
      </c>
      <c r="M77" s="8">
        <v>8008</v>
      </c>
      <c r="N77" s="17">
        <v>197</v>
      </c>
      <c r="O77" s="16">
        <v>1.7365999999999999</v>
      </c>
      <c r="P77" s="8">
        <v>2048</v>
      </c>
      <c r="Q77" s="17">
        <v>79</v>
      </c>
      <c r="R77">
        <v>79</v>
      </c>
    </row>
    <row r="78" spans="2:18" x14ac:dyDescent="0.25">
      <c r="B78" s="22" t="s">
        <v>14</v>
      </c>
      <c r="C78" s="7">
        <v>33</v>
      </c>
      <c r="D78" s="8">
        <v>27</v>
      </c>
      <c r="E78" s="9">
        <v>41.6387</v>
      </c>
      <c r="F78" s="7">
        <v>10</v>
      </c>
      <c r="G78" s="9">
        <v>24.229099999999999</v>
      </c>
      <c r="H78" s="12">
        <v>0</v>
      </c>
      <c r="I78" s="13">
        <v>0</v>
      </c>
      <c r="J78" s="7">
        <v>20</v>
      </c>
      <c r="K78" s="9">
        <v>48.670099999999998</v>
      </c>
      <c r="L78" s="16">
        <v>0.60750000000000004</v>
      </c>
      <c r="M78" s="8">
        <v>52</v>
      </c>
      <c r="N78" s="17">
        <v>1</v>
      </c>
      <c r="O78" s="16">
        <v>6.6788999999999996</v>
      </c>
      <c r="P78" s="8">
        <v>13</v>
      </c>
      <c r="Q78" s="17">
        <v>4</v>
      </c>
      <c r="R78">
        <v>4</v>
      </c>
    </row>
    <row r="79" spans="2:18" x14ac:dyDescent="0.25">
      <c r="B79" s="29" t="s">
        <v>15</v>
      </c>
      <c r="C79" s="30">
        <v>20159</v>
      </c>
      <c r="D79" s="31">
        <v>17611</v>
      </c>
      <c r="E79" s="32">
        <v>20.105599999999999</v>
      </c>
      <c r="F79" s="30">
        <v>3967</v>
      </c>
      <c r="G79" s="32">
        <v>13.9049</v>
      </c>
      <c r="H79" s="30">
        <v>67</v>
      </c>
      <c r="I79" s="32">
        <v>14.032500000000001</v>
      </c>
      <c r="J79" s="30">
        <v>14050</v>
      </c>
      <c r="K79" s="32">
        <v>21.4499</v>
      </c>
      <c r="L79" s="33">
        <v>1.2765</v>
      </c>
      <c r="M79" s="31">
        <v>56876</v>
      </c>
      <c r="N79" s="34">
        <v>1013</v>
      </c>
      <c r="O79" s="33">
        <v>0.83599999999999997</v>
      </c>
      <c r="P79" s="31">
        <v>18587</v>
      </c>
      <c r="Q79" s="35">
        <v>478</v>
      </c>
      <c r="R79">
        <v>478</v>
      </c>
    </row>
    <row r="81" spans="2:18" x14ac:dyDescent="0.25">
      <c r="B81" s="38" t="s">
        <v>35</v>
      </c>
    </row>
    <row r="82" spans="2:18" s="1" customFormat="1" ht="45" x14ac:dyDescent="0.25">
      <c r="B82" s="2" t="s">
        <v>0</v>
      </c>
      <c r="C82" s="23" t="s">
        <v>1</v>
      </c>
      <c r="D82" s="23" t="s">
        <v>16</v>
      </c>
      <c r="E82" s="23" t="s">
        <v>17</v>
      </c>
      <c r="F82" s="24" t="s">
        <v>18</v>
      </c>
      <c r="G82" s="24" t="s">
        <v>2</v>
      </c>
      <c r="H82" s="26" t="s">
        <v>19</v>
      </c>
      <c r="I82" s="26" t="s">
        <v>3</v>
      </c>
      <c r="J82" s="27" t="s">
        <v>20</v>
      </c>
      <c r="K82" s="27" t="s">
        <v>4</v>
      </c>
      <c r="L82" s="25" t="s">
        <v>5</v>
      </c>
      <c r="M82" s="25" t="s">
        <v>6</v>
      </c>
      <c r="N82" s="25" t="s">
        <v>7</v>
      </c>
      <c r="O82" s="28" t="s">
        <v>8</v>
      </c>
      <c r="P82" s="28" t="s">
        <v>9</v>
      </c>
      <c r="Q82" s="28" t="s">
        <v>10</v>
      </c>
    </row>
    <row r="83" spans="2:18" x14ac:dyDescent="0.25">
      <c r="B83" s="21" t="s">
        <v>12</v>
      </c>
      <c r="C83" s="4">
        <v>12184</v>
      </c>
      <c r="D83" s="5">
        <v>7870</v>
      </c>
      <c r="E83" s="6">
        <v>9.3239000000000001</v>
      </c>
      <c r="F83" s="10" t="s">
        <v>21</v>
      </c>
      <c r="G83" s="11" t="s">
        <v>21</v>
      </c>
      <c r="H83" s="4">
        <v>7069</v>
      </c>
      <c r="I83" s="6">
        <v>9.0444999999999993</v>
      </c>
      <c r="J83" s="4">
        <v>1017</v>
      </c>
      <c r="K83" s="6">
        <v>12.2872</v>
      </c>
      <c r="L83" s="14">
        <v>1.8444</v>
      </c>
      <c r="M83" s="5">
        <v>33500</v>
      </c>
      <c r="N83" s="15">
        <v>4507</v>
      </c>
      <c r="O83" s="18" t="s">
        <v>21</v>
      </c>
      <c r="P83" s="19" t="s">
        <v>21</v>
      </c>
      <c r="Q83" s="20" t="s">
        <v>21</v>
      </c>
      <c r="R83" t="s">
        <v>11</v>
      </c>
    </row>
    <row r="84" spans="2:18" x14ac:dyDescent="0.25">
      <c r="B84" s="22" t="s">
        <v>13</v>
      </c>
      <c r="C84" s="7">
        <v>4384</v>
      </c>
      <c r="D84" s="8">
        <v>1937</v>
      </c>
      <c r="E84" s="9">
        <v>37.654400000000003</v>
      </c>
      <c r="F84" s="7">
        <v>496</v>
      </c>
      <c r="G84" s="9">
        <v>35.8825</v>
      </c>
      <c r="H84" s="7">
        <v>66</v>
      </c>
      <c r="I84" s="9">
        <v>21.269500000000001</v>
      </c>
      <c r="J84" s="7">
        <v>1471</v>
      </c>
      <c r="K84" s="9">
        <v>38.582299999999996</v>
      </c>
      <c r="L84" s="16">
        <v>1.0640000000000001</v>
      </c>
      <c r="M84" s="8">
        <v>7250</v>
      </c>
      <c r="N84" s="17">
        <v>251</v>
      </c>
      <c r="O84" s="16">
        <v>0.73660000000000003</v>
      </c>
      <c r="P84" s="8">
        <v>1840</v>
      </c>
      <c r="Q84" s="17">
        <v>35</v>
      </c>
      <c r="R84">
        <v>35</v>
      </c>
    </row>
    <row r="85" spans="2:18" x14ac:dyDescent="0.25">
      <c r="B85" s="22" t="s">
        <v>14</v>
      </c>
      <c r="C85" s="7">
        <v>28</v>
      </c>
      <c r="D85" s="8">
        <v>9</v>
      </c>
      <c r="E85" s="9">
        <v>43.948599999999999</v>
      </c>
      <c r="F85" s="7">
        <v>4</v>
      </c>
      <c r="G85" s="9">
        <v>53.484699999999997</v>
      </c>
      <c r="H85" s="12">
        <v>0</v>
      </c>
      <c r="I85" s="13">
        <v>0</v>
      </c>
      <c r="J85" s="7">
        <v>7</v>
      </c>
      <c r="K85" s="9">
        <v>26.023499999999999</v>
      </c>
      <c r="L85" s="16">
        <v>0.65349999999999997</v>
      </c>
      <c r="M85" s="8">
        <v>35</v>
      </c>
      <c r="N85" s="17">
        <v>0</v>
      </c>
      <c r="O85" s="16">
        <v>1.6291</v>
      </c>
      <c r="P85" s="8">
        <v>6</v>
      </c>
      <c r="Q85" s="17">
        <v>0</v>
      </c>
      <c r="R85">
        <v>0</v>
      </c>
    </row>
    <row r="86" spans="2:18" x14ac:dyDescent="0.25">
      <c r="B86" s="29" t="s">
        <v>15</v>
      </c>
      <c r="C86" s="30">
        <v>26483</v>
      </c>
      <c r="D86" s="31">
        <v>20727</v>
      </c>
      <c r="E86" s="32">
        <v>19.7606</v>
      </c>
      <c r="F86" s="30">
        <v>4069</v>
      </c>
      <c r="G86" s="32">
        <v>14.6373</v>
      </c>
      <c r="H86" s="30">
        <v>67</v>
      </c>
      <c r="I86" s="32">
        <v>22.949200000000001</v>
      </c>
      <c r="J86" s="30">
        <v>17833</v>
      </c>
      <c r="K86" s="32">
        <v>19.719100000000001</v>
      </c>
      <c r="L86" s="33">
        <v>1.079</v>
      </c>
      <c r="M86" s="31">
        <v>73626</v>
      </c>
      <c r="N86" s="34">
        <v>1287</v>
      </c>
      <c r="O86" s="33">
        <v>0.80310000000000004</v>
      </c>
      <c r="P86" s="31">
        <v>24523</v>
      </c>
      <c r="Q86" s="35">
        <v>483</v>
      </c>
      <c r="R86">
        <v>483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6"/>
  <sheetViews>
    <sheetView showGridLines="0" workbookViewId="0">
      <selection activeCell="C6" sqref="C6"/>
    </sheetView>
  </sheetViews>
  <sheetFormatPr defaultRowHeight="15" x14ac:dyDescent="0.25"/>
  <cols>
    <col min="1" max="1" width="2.5703125" customWidth="1"/>
    <col min="2" max="2" width="27" bestFit="1" customWidth="1"/>
    <col min="3" max="3" width="8.140625" bestFit="1" customWidth="1"/>
    <col min="4" max="4" width="12" bestFit="1" customWidth="1"/>
    <col min="5" max="5" width="13.42578125" bestFit="1" customWidth="1"/>
    <col min="6" max="6" width="22" bestFit="1" customWidth="1"/>
    <col min="7" max="7" width="13.85546875" bestFit="1" customWidth="1"/>
    <col min="8" max="8" width="19.5703125" bestFit="1" customWidth="1"/>
    <col min="9" max="9" width="13.85546875" bestFit="1" customWidth="1"/>
    <col min="10" max="10" width="19.5703125" bestFit="1" customWidth="1"/>
    <col min="11" max="12" width="13.42578125" bestFit="1" customWidth="1"/>
    <col min="13" max="13" width="11" bestFit="1" customWidth="1"/>
    <col min="14" max="14" width="9.5703125" bestFit="1" customWidth="1"/>
    <col min="15" max="15" width="13.85546875" bestFit="1" customWidth="1"/>
    <col min="16" max="17" width="11.140625" bestFit="1" customWidth="1"/>
  </cols>
  <sheetData>
    <row r="2" spans="2:18" x14ac:dyDescent="0.25">
      <c r="B2" s="39" t="s">
        <v>22</v>
      </c>
    </row>
    <row r="3" spans="2:18" x14ac:dyDescent="0.25">
      <c r="B3" s="3"/>
    </row>
    <row r="4" spans="2:18" x14ac:dyDescent="0.25">
      <c r="B4" s="38" t="s">
        <v>24</v>
      </c>
    </row>
    <row r="5" spans="2:18" s="1" customFormat="1" ht="45" x14ac:dyDescent="0.25">
      <c r="B5" s="2" t="s">
        <v>0</v>
      </c>
      <c r="C5" s="23" t="s">
        <v>1</v>
      </c>
      <c r="D5" s="23" t="s">
        <v>16</v>
      </c>
      <c r="E5" s="23" t="s">
        <v>17</v>
      </c>
      <c r="F5" s="24" t="s">
        <v>18</v>
      </c>
      <c r="G5" s="24" t="s">
        <v>2</v>
      </c>
      <c r="H5" s="26" t="s">
        <v>19</v>
      </c>
      <c r="I5" s="26" t="s">
        <v>3</v>
      </c>
      <c r="J5" s="27" t="s">
        <v>20</v>
      </c>
      <c r="K5" s="27" t="s">
        <v>4</v>
      </c>
      <c r="L5" s="25" t="s">
        <v>5</v>
      </c>
      <c r="M5" s="25" t="s">
        <v>6</v>
      </c>
      <c r="N5" s="25" t="s">
        <v>7</v>
      </c>
      <c r="O5" s="28" t="s">
        <v>8</v>
      </c>
      <c r="P5" s="28" t="s">
        <v>9</v>
      </c>
      <c r="Q5" s="28" t="s">
        <v>10</v>
      </c>
    </row>
    <row r="6" spans="2:18" x14ac:dyDescent="0.25">
      <c r="B6" s="21" t="s">
        <v>12</v>
      </c>
      <c r="C6" s="4">
        <v>11224</v>
      </c>
      <c r="D6" s="5">
        <v>6970</v>
      </c>
      <c r="E6" s="6">
        <v>12.4443</v>
      </c>
      <c r="F6" s="10" t="s">
        <v>21</v>
      </c>
      <c r="G6" s="11" t="s">
        <v>21</v>
      </c>
      <c r="H6" s="4">
        <v>6871</v>
      </c>
      <c r="I6" s="6">
        <v>11.5639</v>
      </c>
      <c r="J6" s="4">
        <v>495</v>
      </c>
      <c r="K6" s="6">
        <v>27.6004</v>
      </c>
      <c r="L6" s="14">
        <v>2.1842000000000001</v>
      </c>
      <c r="M6" s="5">
        <v>32411</v>
      </c>
      <c r="N6" s="15">
        <v>5595</v>
      </c>
      <c r="O6" s="18" t="s">
        <v>21</v>
      </c>
      <c r="P6" s="19" t="s">
        <v>21</v>
      </c>
      <c r="Q6" s="20" t="s">
        <v>21</v>
      </c>
    </row>
    <row r="7" spans="2:18" x14ac:dyDescent="0.25">
      <c r="B7" s="22" t="s">
        <v>13</v>
      </c>
      <c r="C7" s="7">
        <v>5256</v>
      </c>
      <c r="D7" s="8">
        <v>2700</v>
      </c>
      <c r="E7" s="9">
        <v>47.840699999999998</v>
      </c>
      <c r="F7" s="7">
        <v>416</v>
      </c>
      <c r="G7" s="9">
        <v>35.729300000000002</v>
      </c>
      <c r="H7" s="7">
        <v>262</v>
      </c>
      <c r="I7" s="9">
        <v>9.1791999999999998</v>
      </c>
      <c r="J7" s="7">
        <v>2168</v>
      </c>
      <c r="K7" s="9">
        <v>59.8063</v>
      </c>
      <c r="L7" s="16">
        <v>1.3172999999999999</v>
      </c>
      <c r="M7" s="8">
        <v>10740</v>
      </c>
      <c r="N7" s="17">
        <v>575</v>
      </c>
      <c r="O7" s="16">
        <v>3.7113</v>
      </c>
      <c r="P7" s="8">
        <v>2831</v>
      </c>
      <c r="Q7" s="17">
        <v>216</v>
      </c>
      <c r="R7" t="s">
        <v>11</v>
      </c>
    </row>
    <row r="8" spans="2:18" x14ac:dyDescent="0.25">
      <c r="B8" s="22" t="s">
        <v>14</v>
      </c>
      <c r="C8" s="7">
        <v>35</v>
      </c>
      <c r="D8" s="8">
        <v>17</v>
      </c>
      <c r="E8" s="9">
        <v>59.6265</v>
      </c>
      <c r="F8" s="7">
        <v>2</v>
      </c>
      <c r="G8" s="9">
        <v>15.0951</v>
      </c>
      <c r="H8" s="12">
        <v>0</v>
      </c>
      <c r="I8" s="13">
        <v>0</v>
      </c>
      <c r="J8" s="7">
        <v>17</v>
      </c>
      <c r="K8" s="9">
        <v>57.883899999999997</v>
      </c>
      <c r="L8" s="16">
        <v>1.5975999999999999</v>
      </c>
      <c r="M8" s="8">
        <v>54</v>
      </c>
      <c r="N8" s="17">
        <v>4</v>
      </c>
      <c r="O8" s="16">
        <v>7.1499999999999994E-2</v>
      </c>
      <c r="P8" s="8">
        <v>16</v>
      </c>
      <c r="Q8" s="17">
        <v>0</v>
      </c>
      <c r="R8" t="s">
        <v>11</v>
      </c>
    </row>
    <row r="9" spans="2:18" x14ac:dyDescent="0.25">
      <c r="B9" s="29" t="s">
        <v>15</v>
      </c>
      <c r="C9" s="30">
        <v>25555</v>
      </c>
      <c r="D9" s="31">
        <v>23051</v>
      </c>
      <c r="E9" s="32">
        <v>9.8627000000000002</v>
      </c>
      <c r="F9" s="30">
        <v>4969</v>
      </c>
      <c r="G9" s="32">
        <v>14.989599999999999</v>
      </c>
      <c r="H9" s="30">
        <v>107</v>
      </c>
      <c r="I9" s="32">
        <v>15.3743</v>
      </c>
      <c r="J9" s="30">
        <v>18427</v>
      </c>
      <c r="K9" s="32">
        <v>8.3422000000000001</v>
      </c>
      <c r="L9" s="33">
        <v>1.3708</v>
      </c>
      <c r="M9" s="31">
        <v>72209</v>
      </c>
      <c r="N9" s="34">
        <v>1550</v>
      </c>
      <c r="O9" s="33">
        <v>0.97350000000000003</v>
      </c>
      <c r="P9" s="31">
        <v>23715</v>
      </c>
      <c r="Q9" s="35">
        <v>632</v>
      </c>
      <c r="R9" t="s">
        <v>11</v>
      </c>
    </row>
    <row r="11" spans="2:18" x14ac:dyDescent="0.25">
      <c r="B11" s="38" t="s">
        <v>25</v>
      </c>
    </row>
    <row r="12" spans="2:18" s="1" customFormat="1" ht="45" x14ac:dyDescent="0.25">
      <c r="B12" s="2" t="s">
        <v>0</v>
      </c>
      <c r="C12" s="23" t="s">
        <v>1</v>
      </c>
      <c r="D12" s="23" t="s">
        <v>16</v>
      </c>
      <c r="E12" s="23" t="s">
        <v>17</v>
      </c>
      <c r="F12" s="24" t="s">
        <v>18</v>
      </c>
      <c r="G12" s="24" t="s">
        <v>2</v>
      </c>
      <c r="H12" s="26" t="s">
        <v>19</v>
      </c>
      <c r="I12" s="26" t="s">
        <v>3</v>
      </c>
      <c r="J12" s="27" t="s">
        <v>20</v>
      </c>
      <c r="K12" s="27" t="s">
        <v>4</v>
      </c>
      <c r="L12" s="25" t="s">
        <v>5</v>
      </c>
      <c r="M12" s="25" t="s">
        <v>6</v>
      </c>
      <c r="N12" s="25" t="s">
        <v>7</v>
      </c>
      <c r="O12" s="28" t="s">
        <v>8</v>
      </c>
      <c r="P12" s="28" t="s">
        <v>9</v>
      </c>
      <c r="Q12" s="28" t="s">
        <v>10</v>
      </c>
    </row>
    <row r="13" spans="2:18" x14ac:dyDescent="0.25">
      <c r="B13" s="21" t="s">
        <v>12</v>
      </c>
      <c r="C13" s="4">
        <v>10043</v>
      </c>
      <c r="D13" s="5">
        <v>6794</v>
      </c>
      <c r="E13" s="6">
        <v>10.4696</v>
      </c>
      <c r="F13" s="10" t="s">
        <v>21</v>
      </c>
      <c r="G13" s="11" t="s">
        <v>21</v>
      </c>
      <c r="H13" s="4">
        <v>6630</v>
      </c>
      <c r="I13" s="6">
        <v>10.707599999999999</v>
      </c>
      <c r="J13" s="4">
        <v>401</v>
      </c>
      <c r="K13" s="6">
        <v>6.1978999999999997</v>
      </c>
      <c r="L13" s="14">
        <v>1.8596999999999999</v>
      </c>
      <c r="M13" s="5">
        <v>29543</v>
      </c>
      <c r="N13" s="15">
        <v>3645</v>
      </c>
      <c r="O13" s="18" t="s">
        <v>21</v>
      </c>
      <c r="P13" s="19" t="s">
        <v>21</v>
      </c>
      <c r="Q13" s="20" t="s">
        <v>21</v>
      </c>
    </row>
    <row r="14" spans="2:18" x14ac:dyDescent="0.25">
      <c r="B14" s="22" t="s">
        <v>13</v>
      </c>
      <c r="C14" s="7">
        <v>5773</v>
      </c>
      <c r="D14" s="8">
        <v>3488</v>
      </c>
      <c r="E14" s="9">
        <v>94.616900000000001</v>
      </c>
      <c r="F14" s="7">
        <v>762</v>
      </c>
      <c r="G14" s="9">
        <v>40.786299999999997</v>
      </c>
      <c r="H14" s="7">
        <v>183</v>
      </c>
      <c r="I14" s="9">
        <v>15.5059</v>
      </c>
      <c r="J14" s="7">
        <v>2738</v>
      </c>
      <c r="K14" s="9">
        <v>118.2852</v>
      </c>
      <c r="L14" s="16">
        <v>1.2162999999999999</v>
      </c>
      <c r="M14" s="8">
        <v>11240</v>
      </c>
      <c r="N14" s="17">
        <v>245</v>
      </c>
      <c r="O14" s="16">
        <v>1.1778999999999999</v>
      </c>
      <c r="P14" s="8">
        <v>2834</v>
      </c>
      <c r="Q14" s="17">
        <v>90</v>
      </c>
    </row>
    <row r="15" spans="2:18" x14ac:dyDescent="0.25">
      <c r="B15" s="22" t="s">
        <v>14</v>
      </c>
      <c r="C15" s="7">
        <v>8</v>
      </c>
      <c r="D15" s="8">
        <v>7</v>
      </c>
      <c r="E15" s="9">
        <v>116.3574</v>
      </c>
      <c r="F15" s="7">
        <v>1</v>
      </c>
      <c r="G15" s="9">
        <v>101.23399999999999</v>
      </c>
      <c r="H15" s="12">
        <v>0</v>
      </c>
      <c r="I15" s="13">
        <v>0</v>
      </c>
      <c r="J15" s="7">
        <v>6</v>
      </c>
      <c r="K15" s="9">
        <v>118.8779</v>
      </c>
      <c r="L15" s="16">
        <v>2.8816000000000002</v>
      </c>
      <c r="M15" s="8">
        <v>13</v>
      </c>
      <c r="N15" s="17">
        <v>1</v>
      </c>
      <c r="O15" s="16">
        <v>0.1004</v>
      </c>
      <c r="P15" s="8">
        <v>3</v>
      </c>
      <c r="Q15" s="17">
        <v>0</v>
      </c>
    </row>
    <row r="16" spans="2:18" x14ac:dyDescent="0.25">
      <c r="B16" s="29" t="s">
        <v>15</v>
      </c>
      <c r="C16" s="30">
        <v>27280</v>
      </c>
      <c r="D16" s="31">
        <v>22091</v>
      </c>
      <c r="E16" s="32">
        <v>18.048100000000002</v>
      </c>
      <c r="F16" s="30">
        <v>5318</v>
      </c>
      <c r="G16" s="32">
        <v>15.012600000000001</v>
      </c>
      <c r="H16" s="30">
        <v>109</v>
      </c>
      <c r="I16" s="32">
        <v>8.2308000000000003</v>
      </c>
      <c r="J16" s="30">
        <v>17487</v>
      </c>
      <c r="K16" s="32">
        <v>18.3704</v>
      </c>
      <c r="L16" s="33">
        <v>1.2941</v>
      </c>
      <c r="M16" s="31">
        <v>76706</v>
      </c>
      <c r="N16" s="34">
        <v>890</v>
      </c>
      <c r="O16" s="33">
        <v>0.76490000000000002</v>
      </c>
      <c r="P16" s="31">
        <v>25061</v>
      </c>
      <c r="Q16" s="35">
        <v>576</v>
      </c>
    </row>
    <row r="18" spans="2:18" x14ac:dyDescent="0.25">
      <c r="B18" s="38" t="s">
        <v>26</v>
      </c>
    </row>
    <row r="19" spans="2:18" s="1" customFormat="1" ht="45" x14ac:dyDescent="0.25">
      <c r="B19" s="2" t="s">
        <v>0</v>
      </c>
      <c r="C19" s="23" t="s">
        <v>1</v>
      </c>
      <c r="D19" s="23" t="s">
        <v>16</v>
      </c>
      <c r="E19" s="23" t="s">
        <v>17</v>
      </c>
      <c r="F19" s="24" t="s">
        <v>18</v>
      </c>
      <c r="G19" s="24" t="s">
        <v>2</v>
      </c>
      <c r="H19" s="26" t="s">
        <v>19</v>
      </c>
      <c r="I19" s="26" t="s">
        <v>3</v>
      </c>
      <c r="J19" s="27" t="s">
        <v>20</v>
      </c>
      <c r="K19" s="27" t="s">
        <v>4</v>
      </c>
      <c r="L19" s="25" t="s">
        <v>5</v>
      </c>
      <c r="M19" s="25" t="s">
        <v>6</v>
      </c>
      <c r="N19" s="25" t="s">
        <v>7</v>
      </c>
      <c r="O19" s="28" t="s">
        <v>8</v>
      </c>
      <c r="P19" s="28" t="s">
        <v>9</v>
      </c>
      <c r="Q19" s="28" t="s">
        <v>10</v>
      </c>
    </row>
    <row r="20" spans="2:18" x14ac:dyDescent="0.25">
      <c r="B20" s="21" t="s">
        <v>12</v>
      </c>
      <c r="C20" s="4">
        <v>10484</v>
      </c>
      <c r="D20" s="5">
        <v>6775</v>
      </c>
      <c r="E20" s="6">
        <v>15.7797</v>
      </c>
      <c r="F20" s="10" t="s">
        <v>21</v>
      </c>
      <c r="G20" s="11" t="s">
        <v>21</v>
      </c>
      <c r="H20" s="4">
        <v>6279</v>
      </c>
      <c r="I20" s="6">
        <v>9.3440999999999992</v>
      </c>
      <c r="J20" s="4">
        <v>657</v>
      </c>
      <c r="K20" s="6">
        <v>75.795100000000005</v>
      </c>
      <c r="L20" s="14">
        <v>1.6933</v>
      </c>
      <c r="M20" s="5">
        <v>29632</v>
      </c>
      <c r="N20" s="15">
        <v>3638</v>
      </c>
      <c r="O20" s="18" t="s">
        <v>21</v>
      </c>
      <c r="P20" s="19" t="s">
        <v>21</v>
      </c>
      <c r="Q20" s="20" t="s">
        <v>21</v>
      </c>
    </row>
    <row r="21" spans="2:18" x14ac:dyDescent="0.25">
      <c r="B21" s="22" t="s">
        <v>13</v>
      </c>
      <c r="C21" s="7">
        <v>6895</v>
      </c>
      <c r="D21" s="8">
        <v>4212</v>
      </c>
      <c r="E21" s="9">
        <v>98.228800000000007</v>
      </c>
      <c r="F21" s="7">
        <v>1013</v>
      </c>
      <c r="G21" s="9">
        <v>86.897300000000001</v>
      </c>
      <c r="H21" s="7">
        <v>66</v>
      </c>
      <c r="I21" s="9">
        <v>19.3721</v>
      </c>
      <c r="J21" s="7">
        <v>3253</v>
      </c>
      <c r="K21" s="9">
        <v>103.0735</v>
      </c>
      <c r="L21" s="16">
        <v>1.0032000000000001</v>
      </c>
      <c r="M21" s="8">
        <v>12102</v>
      </c>
      <c r="N21" s="17">
        <v>112</v>
      </c>
      <c r="O21" s="16">
        <v>0.47060000000000002</v>
      </c>
      <c r="P21" s="8">
        <v>3111</v>
      </c>
      <c r="Q21" s="17">
        <v>45</v>
      </c>
    </row>
    <row r="22" spans="2:18" x14ac:dyDescent="0.25">
      <c r="B22" s="22" t="s">
        <v>14</v>
      </c>
      <c r="C22" s="7">
        <v>36</v>
      </c>
      <c r="D22" s="8">
        <v>19</v>
      </c>
      <c r="E22" s="9">
        <v>142.1139</v>
      </c>
      <c r="F22" s="7">
        <v>5</v>
      </c>
      <c r="G22" s="9">
        <v>125.13590000000001</v>
      </c>
      <c r="H22" s="12">
        <v>0</v>
      </c>
      <c r="I22" s="13">
        <v>0</v>
      </c>
      <c r="J22" s="7">
        <v>14</v>
      </c>
      <c r="K22" s="9">
        <v>148.17740000000001</v>
      </c>
      <c r="L22" s="16">
        <v>0.58220000000000005</v>
      </c>
      <c r="M22" s="8">
        <v>88</v>
      </c>
      <c r="N22" s="17">
        <v>1</v>
      </c>
      <c r="O22" s="16">
        <v>3.5700000000000003E-2</v>
      </c>
      <c r="P22" s="8">
        <v>29</v>
      </c>
      <c r="Q22" s="17">
        <v>0</v>
      </c>
    </row>
    <row r="23" spans="2:18" x14ac:dyDescent="0.25">
      <c r="B23" s="29" t="s">
        <v>15</v>
      </c>
      <c r="C23" s="30">
        <v>28194</v>
      </c>
      <c r="D23" s="31">
        <v>23248</v>
      </c>
      <c r="E23" s="32">
        <v>21.081</v>
      </c>
      <c r="F23" s="30">
        <v>5728</v>
      </c>
      <c r="G23" s="32">
        <v>15.0359</v>
      </c>
      <c r="H23" s="30">
        <v>98</v>
      </c>
      <c r="I23" s="32">
        <v>8.1542999999999992</v>
      </c>
      <c r="J23" s="30">
        <v>18354</v>
      </c>
      <c r="K23" s="32">
        <v>22.185300000000002</v>
      </c>
      <c r="L23" s="33">
        <v>1.0734999999999999</v>
      </c>
      <c r="M23" s="31">
        <v>74751</v>
      </c>
      <c r="N23" s="34">
        <v>874</v>
      </c>
      <c r="O23" s="33">
        <v>0.73370000000000002</v>
      </c>
      <c r="P23" s="31">
        <v>25327</v>
      </c>
      <c r="Q23" s="35">
        <v>469</v>
      </c>
    </row>
    <row r="25" spans="2:18" x14ac:dyDescent="0.25">
      <c r="B25" s="38" t="s">
        <v>27</v>
      </c>
    </row>
    <row r="26" spans="2:18" s="1" customFormat="1" ht="45" x14ac:dyDescent="0.25">
      <c r="B26" s="2" t="s">
        <v>0</v>
      </c>
      <c r="C26" s="23" t="s">
        <v>1</v>
      </c>
      <c r="D26" s="23" t="s">
        <v>16</v>
      </c>
      <c r="E26" s="23" t="s">
        <v>17</v>
      </c>
      <c r="F26" s="24" t="s">
        <v>18</v>
      </c>
      <c r="G26" s="24" t="s">
        <v>2</v>
      </c>
      <c r="H26" s="26" t="s">
        <v>19</v>
      </c>
      <c r="I26" s="26" t="s">
        <v>3</v>
      </c>
      <c r="J26" s="27" t="s">
        <v>20</v>
      </c>
      <c r="K26" s="27" t="s">
        <v>4</v>
      </c>
      <c r="L26" s="25" t="s">
        <v>5</v>
      </c>
      <c r="M26" s="25" t="s">
        <v>6</v>
      </c>
      <c r="N26" s="25" t="s">
        <v>7</v>
      </c>
      <c r="O26" s="28" t="s">
        <v>8</v>
      </c>
      <c r="P26" s="28" t="s">
        <v>9</v>
      </c>
      <c r="Q26" s="28" t="s">
        <v>10</v>
      </c>
    </row>
    <row r="27" spans="2:18" x14ac:dyDescent="0.25">
      <c r="B27" s="21" t="s">
        <v>12</v>
      </c>
      <c r="C27" s="4">
        <v>10903</v>
      </c>
      <c r="D27" s="5">
        <v>6954</v>
      </c>
      <c r="E27" s="6">
        <v>14.4397</v>
      </c>
      <c r="F27" s="10" t="s">
        <v>21</v>
      </c>
      <c r="G27" s="11" t="s">
        <v>21</v>
      </c>
      <c r="H27" s="4">
        <v>6106</v>
      </c>
      <c r="I27" s="6">
        <v>8.5794999999999995</v>
      </c>
      <c r="J27" s="4">
        <v>993</v>
      </c>
      <c r="K27" s="6">
        <v>50.074199999999998</v>
      </c>
      <c r="L27" s="14">
        <v>2.1690999999999998</v>
      </c>
      <c r="M27" s="5">
        <v>30409</v>
      </c>
      <c r="N27" s="15">
        <v>5030</v>
      </c>
      <c r="O27" s="18" t="s">
        <v>21</v>
      </c>
      <c r="P27" s="19" t="s">
        <v>21</v>
      </c>
      <c r="Q27" s="20" t="s">
        <v>21</v>
      </c>
    </row>
    <row r="28" spans="2:18" x14ac:dyDescent="0.25">
      <c r="B28" s="22" t="s">
        <v>13</v>
      </c>
      <c r="C28" s="7">
        <v>7452</v>
      </c>
      <c r="D28" s="8">
        <v>5011</v>
      </c>
      <c r="E28" s="9">
        <v>103.9635</v>
      </c>
      <c r="F28" s="7">
        <v>1287</v>
      </c>
      <c r="G28" s="9">
        <v>74.594499999999996</v>
      </c>
      <c r="H28" s="7">
        <v>21</v>
      </c>
      <c r="I28" s="9">
        <v>19.9466</v>
      </c>
      <c r="J28" s="7">
        <v>4254</v>
      </c>
      <c r="K28" s="9">
        <v>120.0805</v>
      </c>
      <c r="L28" s="16">
        <v>1.4444999999999999</v>
      </c>
      <c r="M28" s="8">
        <v>15955</v>
      </c>
      <c r="N28" s="17">
        <v>277</v>
      </c>
      <c r="O28" s="16">
        <v>8.6</v>
      </c>
      <c r="P28" s="8">
        <v>5497</v>
      </c>
      <c r="Q28" s="17">
        <v>1819</v>
      </c>
      <c r="R28" t="s">
        <v>11</v>
      </c>
    </row>
    <row r="29" spans="2:18" x14ac:dyDescent="0.25">
      <c r="B29" s="22" t="s">
        <v>14</v>
      </c>
      <c r="C29" s="7">
        <v>14</v>
      </c>
      <c r="D29" s="8">
        <v>37</v>
      </c>
      <c r="E29" s="9">
        <v>101.8563</v>
      </c>
      <c r="F29" s="7">
        <v>11</v>
      </c>
      <c r="G29" s="9">
        <v>114.2328</v>
      </c>
      <c r="H29" s="12">
        <v>0</v>
      </c>
      <c r="I29" s="13">
        <v>0</v>
      </c>
      <c r="J29" s="7">
        <v>26</v>
      </c>
      <c r="K29" s="9">
        <v>96.620099999999994</v>
      </c>
      <c r="L29" s="16">
        <v>1.6012</v>
      </c>
      <c r="M29" s="8">
        <v>24</v>
      </c>
      <c r="N29" s="17">
        <v>0</v>
      </c>
      <c r="O29" s="16">
        <v>0.24779999999999999</v>
      </c>
      <c r="P29" s="8">
        <v>13</v>
      </c>
      <c r="Q29" s="17">
        <v>0</v>
      </c>
      <c r="R29" t="s">
        <v>11</v>
      </c>
    </row>
    <row r="30" spans="2:18" x14ac:dyDescent="0.25">
      <c r="B30" s="29" t="s">
        <v>15</v>
      </c>
      <c r="C30" s="30">
        <v>24088</v>
      </c>
      <c r="D30" s="31">
        <v>20356</v>
      </c>
      <c r="E30" s="32">
        <v>8.3917000000000002</v>
      </c>
      <c r="F30" s="30">
        <v>5476</v>
      </c>
      <c r="G30" s="32">
        <v>16.460899999999999</v>
      </c>
      <c r="H30" s="30">
        <v>79</v>
      </c>
      <c r="I30" s="32">
        <v>13.3179</v>
      </c>
      <c r="J30" s="30">
        <v>15769</v>
      </c>
      <c r="K30" s="32">
        <v>5.2840999999999996</v>
      </c>
      <c r="L30" s="33">
        <v>1.3666</v>
      </c>
      <c r="M30" s="31">
        <v>65362</v>
      </c>
      <c r="N30" s="34">
        <v>1035</v>
      </c>
      <c r="O30" s="33">
        <v>1.2128000000000001</v>
      </c>
      <c r="P30" s="31">
        <v>21830</v>
      </c>
      <c r="Q30" s="35">
        <v>674</v>
      </c>
      <c r="R30" t="s">
        <v>11</v>
      </c>
    </row>
    <row r="32" spans="2:18" x14ac:dyDescent="0.25">
      <c r="B32" s="38" t="s">
        <v>28</v>
      </c>
    </row>
    <row r="33" spans="2:17" s="1" customFormat="1" ht="45" x14ac:dyDescent="0.25">
      <c r="B33" s="2" t="s">
        <v>0</v>
      </c>
      <c r="C33" s="23" t="s">
        <v>1</v>
      </c>
      <c r="D33" s="23" t="s">
        <v>16</v>
      </c>
      <c r="E33" s="23" t="s">
        <v>17</v>
      </c>
      <c r="F33" s="24" t="s">
        <v>18</v>
      </c>
      <c r="G33" s="24" t="s">
        <v>2</v>
      </c>
      <c r="H33" s="26" t="s">
        <v>19</v>
      </c>
      <c r="I33" s="26" t="s">
        <v>3</v>
      </c>
      <c r="J33" s="27" t="s">
        <v>20</v>
      </c>
      <c r="K33" s="27" t="s">
        <v>4</v>
      </c>
      <c r="L33" s="25" t="s">
        <v>5</v>
      </c>
      <c r="M33" s="25" t="s">
        <v>6</v>
      </c>
      <c r="N33" s="25" t="s">
        <v>7</v>
      </c>
      <c r="O33" s="28" t="s">
        <v>8</v>
      </c>
      <c r="P33" s="28" t="s">
        <v>9</v>
      </c>
      <c r="Q33" s="28" t="s">
        <v>10</v>
      </c>
    </row>
    <row r="34" spans="2:17" x14ac:dyDescent="0.25">
      <c r="B34" s="21" t="s">
        <v>12</v>
      </c>
      <c r="C34" s="4">
        <v>12203</v>
      </c>
      <c r="D34" s="5">
        <v>7579</v>
      </c>
      <c r="E34" s="6">
        <v>8.5593000000000004</v>
      </c>
      <c r="F34" s="10" t="s">
        <v>21</v>
      </c>
      <c r="G34" s="11" t="s">
        <v>21</v>
      </c>
      <c r="H34" s="4">
        <v>7158</v>
      </c>
      <c r="I34" s="6">
        <v>8.8841000000000001</v>
      </c>
      <c r="J34" s="4">
        <v>493</v>
      </c>
      <c r="K34" s="6">
        <v>3.9194</v>
      </c>
      <c r="L34" s="14">
        <v>1.8684000000000001</v>
      </c>
      <c r="M34" s="5">
        <v>34185</v>
      </c>
      <c r="N34" s="15">
        <v>5498</v>
      </c>
      <c r="O34" s="18" t="s">
        <v>21</v>
      </c>
      <c r="P34" s="19" t="s">
        <v>21</v>
      </c>
      <c r="Q34" s="20" t="s">
        <v>21</v>
      </c>
    </row>
    <row r="35" spans="2:17" x14ac:dyDescent="0.25">
      <c r="B35" s="22" t="s">
        <v>13</v>
      </c>
      <c r="C35" s="7">
        <v>10970</v>
      </c>
      <c r="D35" s="8">
        <v>9970</v>
      </c>
      <c r="E35" s="9">
        <v>55.554099999999998</v>
      </c>
      <c r="F35" s="7">
        <v>1960</v>
      </c>
      <c r="G35" s="9">
        <v>72.657700000000006</v>
      </c>
      <c r="H35" s="7">
        <v>44</v>
      </c>
      <c r="I35" s="9">
        <v>49.128999999999998</v>
      </c>
      <c r="J35" s="7">
        <v>8080</v>
      </c>
      <c r="K35" s="9">
        <v>51.521799999999999</v>
      </c>
      <c r="L35" s="16">
        <v>1.306</v>
      </c>
      <c r="M35" s="8">
        <v>23245</v>
      </c>
      <c r="N35" s="17">
        <v>385</v>
      </c>
      <c r="O35" s="16">
        <v>3.0520999999999998</v>
      </c>
      <c r="P35" s="8">
        <v>8289</v>
      </c>
      <c r="Q35" s="17">
        <v>866</v>
      </c>
    </row>
    <row r="36" spans="2:17" x14ac:dyDescent="0.25">
      <c r="B36" s="22" t="s">
        <v>14</v>
      </c>
      <c r="C36" s="7">
        <v>14</v>
      </c>
      <c r="D36" s="8">
        <v>19</v>
      </c>
      <c r="E36" s="9">
        <v>210.80070000000001</v>
      </c>
      <c r="F36" s="7">
        <v>7</v>
      </c>
      <c r="G36" s="9">
        <v>168.94739999999999</v>
      </c>
      <c r="H36" s="12">
        <v>0</v>
      </c>
      <c r="I36" s="13">
        <v>0</v>
      </c>
      <c r="J36" s="7">
        <v>14</v>
      </c>
      <c r="K36" s="9">
        <v>201.62280000000001</v>
      </c>
      <c r="L36" s="16">
        <v>2.1347999999999998</v>
      </c>
      <c r="M36" s="8">
        <v>29</v>
      </c>
      <c r="N36" s="17">
        <v>1</v>
      </c>
      <c r="O36" s="16">
        <v>2.6100000000000002E-2</v>
      </c>
      <c r="P36" s="8">
        <v>11</v>
      </c>
      <c r="Q36" s="17">
        <v>0</v>
      </c>
    </row>
    <row r="37" spans="2:17" x14ac:dyDescent="0.25">
      <c r="B37" s="29" t="s">
        <v>15</v>
      </c>
      <c r="C37" s="30">
        <v>25139</v>
      </c>
      <c r="D37" s="31">
        <v>20213</v>
      </c>
      <c r="E37" s="32">
        <v>8.9539000000000009</v>
      </c>
      <c r="F37" s="30">
        <v>3955</v>
      </c>
      <c r="G37" s="32">
        <v>19.402899999999999</v>
      </c>
      <c r="H37" s="30">
        <v>134</v>
      </c>
      <c r="I37" s="32">
        <v>15.5182</v>
      </c>
      <c r="J37" s="30">
        <v>16303</v>
      </c>
      <c r="K37" s="32">
        <v>6.3657000000000004</v>
      </c>
      <c r="L37" s="33">
        <v>1.3247</v>
      </c>
      <c r="M37" s="31">
        <v>67039</v>
      </c>
      <c r="N37" s="34">
        <v>1001</v>
      </c>
      <c r="O37" s="33">
        <v>1.0083</v>
      </c>
      <c r="P37" s="31">
        <v>22203</v>
      </c>
      <c r="Q37" s="35">
        <v>507</v>
      </c>
    </row>
    <row r="39" spans="2:17" x14ac:dyDescent="0.25">
      <c r="B39" s="38" t="s">
        <v>29</v>
      </c>
    </row>
    <row r="40" spans="2:17" s="1" customFormat="1" ht="45" x14ac:dyDescent="0.25">
      <c r="B40" s="2" t="s">
        <v>0</v>
      </c>
      <c r="C40" s="23" t="s">
        <v>1</v>
      </c>
      <c r="D40" s="23" t="s">
        <v>16</v>
      </c>
      <c r="E40" s="23" t="s">
        <v>17</v>
      </c>
      <c r="F40" s="24" t="s">
        <v>18</v>
      </c>
      <c r="G40" s="24" t="s">
        <v>2</v>
      </c>
      <c r="H40" s="26" t="s">
        <v>19</v>
      </c>
      <c r="I40" s="26" t="s">
        <v>3</v>
      </c>
      <c r="J40" s="27" t="s">
        <v>20</v>
      </c>
      <c r="K40" s="27" t="s">
        <v>4</v>
      </c>
      <c r="L40" s="25" t="s">
        <v>5</v>
      </c>
      <c r="M40" s="25" t="s">
        <v>6</v>
      </c>
      <c r="N40" s="25" t="s">
        <v>7</v>
      </c>
      <c r="O40" s="28" t="s">
        <v>8</v>
      </c>
      <c r="P40" s="28" t="s">
        <v>9</v>
      </c>
      <c r="Q40" s="28" t="s">
        <v>10</v>
      </c>
    </row>
    <row r="41" spans="2:17" x14ac:dyDescent="0.25">
      <c r="B41" s="21" t="s">
        <v>12</v>
      </c>
      <c r="C41" s="4">
        <v>10703</v>
      </c>
      <c r="D41" s="5">
        <v>5743</v>
      </c>
      <c r="E41" s="6">
        <v>6.3433000000000002</v>
      </c>
      <c r="F41" s="10" t="s">
        <v>21</v>
      </c>
      <c r="G41" s="11" t="s">
        <v>21</v>
      </c>
      <c r="H41" s="4">
        <v>5462</v>
      </c>
      <c r="I41" s="6">
        <v>6.7477999999999998</v>
      </c>
      <c r="J41" s="4">
        <v>459</v>
      </c>
      <c r="K41" s="6">
        <v>1.4835</v>
      </c>
      <c r="L41" s="14">
        <v>1.8447</v>
      </c>
      <c r="M41" s="5">
        <v>29579</v>
      </c>
      <c r="N41" s="15">
        <v>4709</v>
      </c>
      <c r="O41" s="18" t="s">
        <v>21</v>
      </c>
      <c r="P41" s="19" t="s">
        <v>21</v>
      </c>
      <c r="Q41" s="20" t="s">
        <v>21</v>
      </c>
    </row>
    <row r="42" spans="2:17" x14ac:dyDescent="0.25">
      <c r="B42" s="22" t="s">
        <v>13</v>
      </c>
      <c r="C42" s="7">
        <v>8509</v>
      </c>
      <c r="D42" s="8">
        <v>5474</v>
      </c>
      <c r="E42" s="9">
        <v>12.281499999999999</v>
      </c>
      <c r="F42" s="7">
        <v>1679</v>
      </c>
      <c r="G42" s="9">
        <v>21.7501</v>
      </c>
      <c r="H42" s="7">
        <v>31</v>
      </c>
      <c r="I42" s="9">
        <v>15.3011</v>
      </c>
      <c r="J42" s="7">
        <v>3902</v>
      </c>
      <c r="K42" s="9">
        <v>8.6392000000000007</v>
      </c>
      <c r="L42" s="16">
        <v>1.1986000000000001</v>
      </c>
      <c r="M42" s="8">
        <v>18294</v>
      </c>
      <c r="N42" s="17">
        <v>489</v>
      </c>
      <c r="O42" s="16">
        <v>2.5750999999999999</v>
      </c>
      <c r="P42" s="8">
        <v>6644</v>
      </c>
      <c r="Q42" s="17">
        <v>272</v>
      </c>
    </row>
    <row r="43" spans="2:17" x14ac:dyDescent="0.25">
      <c r="B43" s="22" t="s">
        <v>14</v>
      </c>
      <c r="C43" s="7">
        <v>7</v>
      </c>
      <c r="D43" s="8">
        <v>8</v>
      </c>
      <c r="E43" s="9">
        <v>9.4359999999999999</v>
      </c>
      <c r="F43" s="7">
        <v>2</v>
      </c>
      <c r="G43" s="9">
        <v>20.860800000000001</v>
      </c>
      <c r="H43" s="12">
        <v>0</v>
      </c>
      <c r="I43" s="13">
        <v>0</v>
      </c>
      <c r="J43" s="7">
        <v>6</v>
      </c>
      <c r="K43" s="9">
        <v>5.6276999999999999</v>
      </c>
      <c r="L43" s="16">
        <v>1.0556000000000001</v>
      </c>
      <c r="M43" s="8">
        <v>21</v>
      </c>
      <c r="N43" s="17">
        <v>0</v>
      </c>
      <c r="O43" s="16">
        <v>0.73540000000000005</v>
      </c>
      <c r="P43" s="8">
        <v>7</v>
      </c>
      <c r="Q43" s="17">
        <v>0</v>
      </c>
    </row>
    <row r="44" spans="2:17" x14ac:dyDescent="0.25">
      <c r="B44" s="29" t="s">
        <v>15</v>
      </c>
      <c r="C44" s="30">
        <v>18634</v>
      </c>
      <c r="D44" s="31">
        <v>14189</v>
      </c>
      <c r="E44" s="32">
        <v>6.7081</v>
      </c>
      <c r="F44" s="30">
        <v>4232</v>
      </c>
      <c r="G44" s="32">
        <v>15.571</v>
      </c>
      <c r="H44" s="30">
        <v>80</v>
      </c>
      <c r="I44" s="32">
        <v>8.6157000000000004</v>
      </c>
      <c r="J44" s="30">
        <v>10307</v>
      </c>
      <c r="K44" s="32">
        <v>3.0682</v>
      </c>
      <c r="L44" s="33">
        <v>1.1587000000000001</v>
      </c>
      <c r="M44" s="31">
        <v>47294</v>
      </c>
      <c r="N44" s="34">
        <v>869</v>
      </c>
      <c r="O44" s="33">
        <v>0.85809999999999997</v>
      </c>
      <c r="P44" s="31">
        <v>15932</v>
      </c>
      <c r="Q44" s="35">
        <v>486</v>
      </c>
    </row>
    <row r="46" spans="2:17" x14ac:dyDescent="0.25">
      <c r="B46" s="38" t="s">
        <v>30</v>
      </c>
    </row>
    <row r="47" spans="2:17" s="1" customFormat="1" ht="45" x14ac:dyDescent="0.25">
      <c r="B47" s="2" t="s">
        <v>0</v>
      </c>
      <c r="C47" s="23" t="s">
        <v>1</v>
      </c>
      <c r="D47" s="23" t="s">
        <v>16</v>
      </c>
      <c r="E47" s="23" t="s">
        <v>17</v>
      </c>
      <c r="F47" s="24" t="s">
        <v>18</v>
      </c>
      <c r="G47" s="24" t="s">
        <v>2</v>
      </c>
      <c r="H47" s="26" t="s">
        <v>19</v>
      </c>
      <c r="I47" s="26" t="s">
        <v>3</v>
      </c>
      <c r="J47" s="27" t="s">
        <v>20</v>
      </c>
      <c r="K47" s="27" t="s">
        <v>4</v>
      </c>
      <c r="L47" s="25" t="s">
        <v>5</v>
      </c>
      <c r="M47" s="25" t="s">
        <v>6</v>
      </c>
      <c r="N47" s="25" t="s">
        <v>7</v>
      </c>
      <c r="O47" s="28" t="s">
        <v>8</v>
      </c>
      <c r="P47" s="28" t="s">
        <v>9</v>
      </c>
      <c r="Q47" s="28" t="s">
        <v>10</v>
      </c>
    </row>
    <row r="48" spans="2:17" x14ac:dyDescent="0.25">
      <c r="B48" s="21" t="s">
        <v>12</v>
      </c>
      <c r="C48" s="4">
        <v>12623</v>
      </c>
      <c r="D48" s="5">
        <v>7654</v>
      </c>
      <c r="E48" s="6">
        <v>6.8266999999999998</v>
      </c>
      <c r="F48" s="10" t="s">
        <v>21</v>
      </c>
      <c r="G48" s="11" t="s">
        <v>21</v>
      </c>
      <c r="H48" s="4">
        <v>7230</v>
      </c>
      <c r="I48" s="6">
        <v>7.0853000000000002</v>
      </c>
      <c r="J48" s="4">
        <v>615</v>
      </c>
      <c r="K48" s="6">
        <v>3.5251999999999999</v>
      </c>
      <c r="L48" s="14">
        <v>1.9421999999999999</v>
      </c>
      <c r="M48" s="5">
        <v>35375</v>
      </c>
      <c r="N48" s="15">
        <v>5365</v>
      </c>
      <c r="O48" s="18" t="s">
        <v>21</v>
      </c>
      <c r="P48" s="19" t="s">
        <v>21</v>
      </c>
      <c r="Q48" s="20" t="s">
        <v>21</v>
      </c>
    </row>
    <row r="49" spans="2:17" x14ac:dyDescent="0.25">
      <c r="B49" s="22" t="s">
        <v>13</v>
      </c>
      <c r="C49" s="7">
        <v>11002</v>
      </c>
      <c r="D49" s="8">
        <v>6335</v>
      </c>
      <c r="E49" s="9">
        <v>8.4329000000000001</v>
      </c>
      <c r="F49" s="7">
        <v>1672</v>
      </c>
      <c r="G49" s="9">
        <v>16.609300000000001</v>
      </c>
      <c r="H49" s="7">
        <v>36</v>
      </c>
      <c r="I49" s="9">
        <v>8.0183999999999997</v>
      </c>
      <c r="J49" s="7">
        <v>4861</v>
      </c>
      <c r="K49" s="9">
        <v>5.8760000000000003</v>
      </c>
      <c r="L49" s="16">
        <v>1.8931</v>
      </c>
      <c r="M49" s="8">
        <v>24213</v>
      </c>
      <c r="N49" s="17">
        <v>815</v>
      </c>
      <c r="O49" s="16">
        <v>2.2755000000000001</v>
      </c>
      <c r="P49" s="8">
        <v>8133</v>
      </c>
      <c r="Q49" s="17">
        <v>472</v>
      </c>
    </row>
    <row r="50" spans="2:17" x14ac:dyDescent="0.25">
      <c r="B50" s="22" t="s">
        <v>14</v>
      </c>
      <c r="C50" s="7">
        <v>10</v>
      </c>
      <c r="D50" s="8">
        <v>7</v>
      </c>
      <c r="E50" s="9">
        <v>7.6688999999999998</v>
      </c>
      <c r="F50" s="7">
        <v>2</v>
      </c>
      <c r="G50" s="9">
        <v>12.9482</v>
      </c>
      <c r="H50" s="12">
        <v>0</v>
      </c>
      <c r="I50" s="13">
        <v>0</v>
      </c>
      <c r="J50" s="7">
        <v>5</v>
      </c>
      <c r="K50" s="9">
        <v>5.5571999999999999</v>
      </c>
      <c r="L50" s="16">
        <v>2.0960999999999999</v>
      </c>
      <c r="M50" s="8">
        <v>22</v>
      </c>
      <c r="N50" s="17">
        <v>1</v>
      </c>
      <c r="O50" s="16">
        <v>4.3099999999999999E-2</v>
      </c>
      <c r="P50" s="8">
        <v>8</v>
      </c>
      <c r="Q50" s="17">
        <v>0</v>
      </c>
    </row>
    <row r="51" spans="2:17" x14ac:dyDescent="0.25">
      <c r="B51" s="29" t="s">
        <v>15</v>
      </c>
      <c r="C51" s="30">
        <v>25102</v>
      </c>
      <c r="D51" s="31">
        <v>16911</v>
      </c>
      <c r="E51" s="32">
        <v>5.6238999999999999</v>
      </c>
      <c r="F51" s="30">
        <v>4304</v>
      </c>
      <c r="G51" s="32">
        <v>13.739599999999999</v>
      </c>
      <c r="H51" s="30">
        <v>114</v>
      </c>
      <c r="I51" s="32">
        <v>9.4099000000000004</v>
      </c>
      <c r="J51" s="30">
        <v>13532</v>
      </c>
      <c r="K51" s="32">
        <v>2.7997000000000001</v>
      </c>
      <c r="L51" s="33">
        <v>1.3774999999999999</v>
      </c>
      <c r="M51" s="31">
        <v>62868</v>
      </c>
      <c r="N51" s="34">
        <v>1271</v>
      </c>
      <c r="O51" s="33">
        <v>1.0759000000000001</v>
      </c>
      <c r="P51" s="31">
        <v>21655</v>
      </c>
      <c r="Q51" s="35">
        <v>752</v>
      </c>
    </row>
    <row r="53" spans="2:17" x14ac:dyDescent="0.25">
      <c r="B53" s="38" t="s">
        <v>31</v>
      </c>
    </row>
    <row r="54" spans="2:17" s="1" customFormat="1" ht="45" x14ac:dyDescent="0.25">
      <c r="B54" s="2" t="s">
        <v>0</v>
      </c>
      <c r="C54" s="23" t="s">
        <v>1</v>
      </c>
      <c r="D54" s="23" t="s">
        <v>16</v>
      </c>
      <c r="E54" s="23" t="s">
        <v>17</v>
      </c>
      <c r="F54" s="24" t="s">
        <v>18</v>
      </c>
      <c r="G54" s="24" t="s">
        <v>2</v>
      </c>
      <c r="H54" s="26" t="s">
        <v>19</v>
      </c>
      <c r="I54" s="26" t="s">
        <v>3</v>
      </c>
      <c r="J54" s="27" t="s">
        <v>20</v>
      </c>
      <c r="K54" s="27" t="s">
        <v>4</v>
      </c>
      <c r="L54" s="25" t="s">
        <v>5</v>
      </c>
      <c r="M54" s="25" t="s">
        <v>6</v>
      </c>
      <c r="N54" s="25" t="s">
        <v>7</v>
      </c>
      <c r="O54" s="28" t="s">
        <v>8</v>
      </c>
      <c r="P54" s="28" t="s">
        <v>9</v>
      </c>
      <c r="Q54" s="28" t="s">
        <v>10</v>
      </c>
    </row>
    <row r="55" spans="2:17" x14ac:dyDescent="0.25">
      <c r="B55" s="21" t="s">
        <v>12</v>
      </c>
      <c r="C55" s="4">
        <v>11791</v>
      </c>
      <c r="D55" s="5">
        <v>4981</v>
      </c>
      <c r="E55" s="6">
        <v>6.9428999999999998</v>
      </c>
      <c r="F55" s="10" t="s">
        <v>21</v>
      </c>
      <c r="G55" s="11" t="s">
        <v>21</v>
      </c>
      <c r="H55" s="4">
        <v>5364</v>
      </c>
      <c r="I55" s="6">
        <v>6.9164000000000003</v>
      </c>
      <c r="J55" s="4">
        <v>459</v>
      </c>
      <c r="K55" s="6">
        <v>4.6885000000000003</v>
      </c>
      <c r="L55" s="14">
        <v>2.3344999999999998</v>
      </c>
      <c r="M55" s="5">
        <v>31188</v>
      </c>
      <c r="N55" s="15">
        <v>5882</v>
      </c>
      <c r="O55" s="18" t="s">
        <v>21</v>
      </c>
      <c r="P55" s="19" t="s">
        <v>21</v>
      </c>
      <c r="Q55" s="20" t="s">
        <v>21</v>
      </c>
    </row>
    <row r="56" spans="2:17" x14ac:dyDescent="0.25">
      <c r="B56" s="22" t="s">
        <v>13</v>
      </c>
      <c r="C56" s="7">
        <v>10585</v>
      </c>
      <c r="D56" s="8">
        <v>6425</v>
      </c>
      <c r="E56" s="9">
        <v>8.2380999999999993</v>
      </c>
      <c r="F56" s="7">
        <v>1328</v>
      </c>
      <c r="G56" s="9">
        <v>16.8157</v>
      </c>
      <c r="H56" s="7">
        <v>31</v>
      </c>
      <c r="I56" s="9">
        <v>14.8432</v>
      </c>
      <c r="J56" s="7">
        <v>5232</v>
      </c>
      <c r="K56" s="9">
        <v>6.4199000000000002</v>
      </c>
      <c r="L56" s="16">
        <v>1.7253000000000001</v>
      </c>
      <c r="M56" s="8">
        <v>23683</v>
      </c>
      <c r="N56" s="17">
        <v>1134</v>
      </c>
      <c r="O56" s="16">
        <v>1.8691</v>
      </c>
      <c r="P56" s="8">
        <v>7800</v>
      </c>
      <c r="Q56" s="17">
        <v>328</v>
      </c>
    </row>
    <row r="57" spans="2:17" x14ac:dyDescent="0.25">
      <c r="B57" s="22" t="s">
        <v>14</v>
      </c>
      <c r="C57" s="7">
        <v>6</v>
      </c>
      <c r="D57" s="8">
        <v>2</v>
      </c>
      <c r="E57" s="9">
        <v>6.0826000000000002</v>
      </c>
      <c r="F57" s="7">
        <v>0</v>
      </c>
      <c r="G57" s="9">
        <v>0</v>
      </c>
      <c r="H57" s="12">
        <v>0</v>
      </c>
      <c r="I57" s="13">
        <v>0</v>
      </c>
      <c r="J57" s="7">
        <v>2</v>
      </c>
      <c r="K57" s="9">
        <v>6.0826000000000002</v>
      </c>
      <c r="L57" s="16">
        <v>3.3843000000000001</v>
      </c>
      <c r="M57" s="8">
        <v>11</v>
      </c>
      <c r="N57" s="17">
        <v>1</v>
      </c>
      <c r="O57" s="16">
        <v>1.276</v>
      </c>
      <c r="P57" s="8">
        <v>4</v>
      </c>
      <c r="Q57" s="17">
        <v>0</v>
      </c>
    </row>
    <row r="58" spans="2:17" x14ac:dyDescent="0.25">
      <c r="B58" s="29" t="s">
        <v>15</v>
      </c>
      <c r="C58" s="30">
        <v>21983</v>
      </c>
      <c r="D58" s="31">
        <v>16674</v>
      </c>
      <c r="E58" s="32">
        <v>6.3159999999999998</v>
      </c>
      <c r="F58" s="30">
        <v>3521</v>
      </c>
      <c r="G58" s="32">
        <v>14.5602</v>
      </c>
      <c r="H58" s="30">
        <v>38</v>
      </c>
      <c r="I58" s="32">
        <v>11.241099999999999</v>
      </c>
      <c r="J58" s="30">
        <v>13534</v>
      </c>
      <c r="K58" s="32">
        <v>4.1780999999999997</v>
      </c>
      <c r="L58" s="33">
        <v>1.4810000000000001</v>
      </c>
      <c r="M58" s="31">
        <v>55075</v>
      </c>
      <c r="N58" s="34">
        <v>1873</v>
      </c>
      <c r="O58" s="33">
        <v>1.4215</v>
      </c>
      <c r="P58" s="31">
        <v>19260</v>
      </c>
      <c r="Q58" s="35">
        <v>949</v>
      </c>
    </row>
    <row r="60" spans="2:17" x14ac:dyDescent="0.25">
      <c r="B60" s="38" t="s">
        <v>32</v>
      </c>
    </row>
    <row r="61" spans="2:17" s="1" customFormat="1" ht="45" x14ac:dyDescent="0.25">
      <c r="B61" s="2" t="s">
        <v>0</v>
      </c>
      <c r="C61" s="23" t="s">
        <v>1</v>
      </c>
      <c r="D61" s="23" t="s">
        <v>16</v>
      </c>
      <c r="E61" s="23" t="s">
        <v>17</v>
      </c>
      <c r="F61" s="24" t="s">
        <v>18</v>
      </c>
      <c r="G61" s="24" t="s">
        <v>2</v>
      </c>
      <c r="H61" s="26" t="s">
        <v>19</v>
      </c>
      <c r="I61" s="26" t="s">
        <v>3</v>
      </c>
      <c r="J61" s="27" t="s">
        <v>20</v>
      </c>
      <c r="K61" s="27" t="s">
        <v>4</v>
      </c>
      <c r="L61" s="25" t="s">
        <v>5</v>
      </c>
      <c r="M61" s="25" t="s">
        <v>6</v>
      </c>
      <c r="N61" s="25" t="s">
        <v>7</v>
      </c>
      <c r="O61" s="28" t="s">
        <v>8</v>
      </c>
      <c r="P61" s="28" t="s">
        <v>9</v>
      </c>
      <c r="Q61" s="28" t="s">
        <v>10</v>
      </c>
    </row>
    <row r="62" spans="2:17" x14ac:dyDescent="0.25">
      <c r="B62" s="21" t="s">
        <v>12</v>
      </c>
      <c r="C62" s="4">
        <v>19453</v>
      </c>
      <c r="D62" s="5">
        <v>8709</v>
      </c>
      <c r="E62" s="6">
        <v>10.4217</v>
      </c>
      <c r="F62" s="10" t="s">
        <v>21</v>
      </c>
      <c r="G62" s="11" t="s">
        <v>21</v>
      </c>
      <c r="H62" s="4">
        <v>8584</v>
      </c>
      <c r="I62" s="6">
        <v>10.753</v>
      </c>
      <c r="J62" s="4">
        <v>412</v>
      </c>
      <c r="K62" s="6">
        <v>0.88080000000000003</v>
      </c>
      <c r="L62" s="14">
        <v>1.6657</v>
      </c>
      <c r="M62" s="5">
        <v>47203</v>
      </c>
      <c r="N62" s="15">
        <v>10009</v>
      </c>
      <c r="O62" s="18" t="s">
        <v>21</v>
      </c>
      <c r="P62" s="19" t="s">
        <v>21</v>
      </c>
      <c r="Q62" s="20" t="s">
        <v>21</v>
      </c>
    </row>
    <row r="63" spans="2:17" x14ac:dyDescent="0.25">
      <c r="B63" s="22" t="s">
        <v>13</v>
      </c>
      <c r="C63" s="7">
        <v>11865</v>
      </c>
      <c r="D63" s="8">
        <v>6732</v>
      </c>
      <c r="E63" s="9">
        <v>13.935700000000001</v>
      </c>
      <c r="F63" s="7">
        <v>1929</v>
      </c>
      <c r="G63" s="9">
        <v>20.974499999999999</v>
      </c>
      <c r="H63" s="7">
        <v>44</v>
      </c>
      <c r="I63" s="9">
        <v>11.6517</v>
      </c>
      <c r="J63" s="7">
        <v>5042</v>
      </c>
      <c r="K63" s="9">
        <v>11.180899999999999</v>
      </c>
      <c r="L63" s="16">
        <v>1.0273000000000001</v>
      </c>
      <c r="M63" s="8">
        <v>21712</v>
      </c>
      <c r="N63" s="17">
        <v>634</v>
      </c>
      <c r="O63" s="16">
        <v>2.3058999999999998</v>
      </c>
      <c r="P63" s="8">
        <v>7631</v>
      </c>
      <c r="Q63" s="17">
        <v>768</v>
      </c>
    </row>
    <row r="64" spans="2:17" x14ac:dyDescent="0.25">
      <c r="B64" s="22" t="s">
        <v>14</v>
      </c>
      <c r="C64" s="7">
        <v>7</v>
      </c>
      <c r="D64" s="8">
        <v>1</v>
      </c>
      <c r="E64" s="9">
        <v>49.772599999999997</v>
      </c>
      <c r="F64" s="7">
        <v>1</v>
      </c>
      <c r="G64" s="9">
        <v>49.772599999999997</v>
      </c>
      <c r="H64" s="12">
        <v>0</v>
      </c>
      <c r="I64" s="13">
        <v>0</v>
      </c>
      <c r="J64" s="7">
        <v>0</v>
      </c>
      <c r="K64" s="9">
        <v>0</v>
      </c>
      <c r="L64" s="16">
        <v>1.2952999999999999</v>
      </c>
      <c r="M64" s="8">
        <v>8</v>
      </c>
      <c r="N64" s="17">
        <v>1</v>
      </c>
      <c r="O64" s="16">
        <v>4.7584999999999997</v>
      </c>
      <c r="P64" s="8">
        <v>4</v>
      </c>
      <c r="Q64" s="17">
        <v>1</v>
      </c>
    </row>
    <row r="65" spans="2:17" x14ac:dyDescent="0.25">
      <c r="B65" s="29" t="s">
        <v>15</v>
      </c>
      <c r="C65" s="30">
        <v>24728</v>
      </c>
      <c r="D65" s="31">
        <v>15814</v>
      </c>
      <c r="E65" s="32">
        <v>7.9356999999999998</v>
      </c>
      <c r="F65" s="30">
        <v>4190</v>
      </c>
      <c r="G65" s="32">
        <v>17.072500000000002</v>
      </c>
      <c r="H65" s="30">
        <v>27</v>
      </c>
      <c r="I65" s="32">
        <v>12.469099999999999</v>
      </c>
      <c r="J65" s="30">
        <v>12905</v>
      </c>
      <c r="K65" s="32">
        <v>4.4200999999999997</v>
      </c>
      <c r="L65" s="33">
        <v>1.1032</v>
      </c>
      <c r="M65" s="31">
        <v>53914</v>
      </c>
      <c r="N65" s="34">
        <v>1559</v>
      </c>
      <c r="O65" s="33">
        <v>0.71209999999999996</v>
      </c>
      <c r="P65" s="31">
        <v>20279</v>
      </c>
      <c r="Q65" s="35">
        <v>497</v>
      </c>
    </row>
    <row r="67" spans="2:17" x14ac:dyDescent="0.25">
      <c r="B67" s="38" t="s">
        <v>33</v>
      </c>
    </row>
    <row r="68" spans="2:17" s="1" customFormat="1" ht="45" x14ac:dyDescent="0.25">
      <c r="B68" s="2" t="s">
        <v>0</v>
      </c>
      <c r="C68" s="23" t="s">
        <v>1</v>
      </c>
      <c r="D68" s="23" t="s">
        <v>16</v>
      </c>
      <c r="E68" s="23" t="s">
        <v>17</v>
      </c>
      <c r="F68" s="24" t="s">
        <v>18</v>
      </c>
      <c r="G68" s="24" t="s">
        <v>2</v>
      </c>
      <c r="H68" s="26" t="s">
        <v>19</v>
      </c>
      <c r="I68" s="26" t="s">
        <v>3</v>
      </c>
      <c r="J68" s="27" t="s">
        <v>20</v>
      </c>
      <c r="K68" s="27" t="s">
        <v>4</v>
      </c>
      <c r="L68" s="25" t="s">
        <v>5</v>
      </c>
      <c r="M68" s="25" t="s">
        <v>6</v>
      </c>
      <c r="N68" s="25" t="s">
        <v>7</v>
      </c>
      <c r="O68" s="28" t="s">
        <v>8</v>
      </c>
      <c r="P68" s="28" t="s">
        <v>9</v>
      </c>
      <c r="Q68" s="28" t="s">
        <v>10</v>
      </c>
    </row>
    <row r="69" spans="2:17" x14ac:dyDescent="0.25">
      <c r="B69" s="21" t="s">
        <v>12</v>
      </c>
      <c r="C69" s="4">
        <v>16640</v>
      </c>
      <c r="D69" s="5">
        <v>9592</v>
      </c>
      <c r="E69" s="6">
        <v>8.9701000000000004</v>
      </c>
      <c r="F69" s="10" t="s">
        <v>21</v>
      </c>
      <c r="G69" s="11" t="s">
        <v>21</v>
      </c>
      <c r="H69" s="4">
        <v>9080</v>
      </c>
      <c r="I69" s="6">
        <v>9.0564</v>
      </c>
      <c r="J69" s="4">
        <v>653</v>
      </c>
      <c r="K69" s="6">
        <v>7.5282</v>
      </c>
      <c r="L69" s="14">
        <v>2.2427000000000001</v>
      </c>
      <c r="M69" s="5">
        <v>47892</v>
      </c>
      <c r="N69" s="15">
        <v>7773</v>
      </c>
      <c r="O69" s="18" t="s">
        <v>21</v>
      </c>
      <c r="P69" s="19" t="s">
        <v>21</v>
      </c>
      <c r="Q69" s="20" t="s">
        <v>21</v>
      </c>
    </row>
    <row r="70" spans="2:17" x14ac:dyDescent="0.25">
      <c r="B70" s="22" t="s">
        <v>13</v>
      </c>
      <c r="C70" s="7">
        <v>12156</v>
      </c>
      <c r="D70" s="8">
        <v>8450</v>
      </c>
      <c r="E70" s="9">
        <v>10.5548</v>
      </c>
      <c r="F70" s="7">
        <v>1928</v>
      </c>
      <c r="G70" s="9">
        <v>18.799800000000001</v>
      </c>
      <c r="H70" s="7">
        <v>47</v>
      </c>
      <c r="I70" s="9">
        <v>16.6723</v>
      </c>
      <c r="J70" s="7">
        <v>6802</v>
      </c>
      <c r="K70" s="9">
        <v>8.0205000000000002</v>
      </c>
      <c r="L70" s="16">
        <v>1.5741000000000001</v>
      </c>
      <c r="M70" s="8">
        <v>28335</v>
      </c>
      <c r="N70" s="17">
        <v>719</v>
      </c>
      <c r="O70" s="16">
        <v>2.3580999999999999</v>
      </c>
      <c r="P70" s="8">
        <v>9038</v>
      </c>
      <c r="Q70" s="17">
        <v>1133</v>
      </c>
    </row>
    <row r="71" spans="2:17" x14ac:dyDescent="0.25">
      <c r="B71" s="22" t="s">
        <v>14</v>
      </c>
      <c r="C71" s="7">
        <v>6</v>
      </c>
      <c r="D71" s="8">
        <v>6</v>
      </c>
      <c r="E71" s="9">
        <v>6.0675999999999997</v>
      </c>
      <c r="F71" s="7">
        <v>0</v>
      </c>
      <c r="G71" s="9">
        <v>0</v>
      </c>
      <c r="H71" s="12">
        <v>0</v>
      </c>
      <c r="I71" s="13">
        <v>0</v>
      </c>
      <c r="J71" s="7">
        <v>6</v>
      </c>
      <c r="K71" s="9">
        <v>6.0675999999999997</v>
      </c>
      <c r="L71" s="16">
        <v>0.41399999999999998</v>
      </c>
      <c r="M71" s="8">
        <v>18</v>
      </c>
      <c r="N71" s="17">
        <v>1</v>
      </c>
      <c r="O71" s="16">
        <v>0.69179999999999997</v>
      </c>
      <c r="P71" s="8">
        <v>6</v>
      </c>
      <c r="Q71" s="17">
        <v>0</v>
      </c>
    </row>
    <row r="72" spans="2:17" x14ac:dyDescent="0.25">
      <c r="B72" s="29" t="s">
        <v>15</v>
      </c>
      <c r="C72" s="30">
        <v>29917</v>
      </c>
      <c r="D72" s="31">
        <v>20460</v>
      </c>
      <c r="E72" s="32">
        <v>7.9626000000000001</v>
      </c>
      <c r="F72" s="30">
        <v>4810</v>
      </c>
      <c r="G72" s="32">
        <v>15.4084</v>
      </c>
      <c r="H72" s="30">
        <v>85</v>
      </c>
      <c r="I72" s="32">
        <v>11.116199999999999</v>
      </c>
      <c r="J72" s="30">
        <v>16620</v>
      </c>
      <c r="K72" s="32">
        <v>5.4161000000000001</v>
      </c>
      <c r="L72" s="33">
        <v>1.5223</v>
      </c>
      <c r="M72" s="31">
        <v>70525</v>
      </c>
      <c r="N72" s="34">
        <v>1604</v>
      </c>
      <c r="O72" s="33">
        <v>1.2291000000000001</v>
      </c>
      <c r="P72" s="31">
        <v>25796</v>
      </c>
      <c r="Q72" s="35">
        <v>1450</v>
      </c>
    </row>
    <row r="74" spans="2:17" x14ac:dyDescent="0.25">
      <c r="B74" s="38" t="s">
        <v>34</v>
      </c>
    </row>
    <row r="75" spans="2:17" s="1" customFormat="1" ht="45" x14ac:dyDescent="0.25">
      <c r="B75" s="2" t="s">
        <v>0</v>
      </c>
      <c r="C75" s="23" t="s">
        <v>1</v>
      </c>
      <c r="D75" s="23" t="s">
        <v>16</v>
      </c>
      <c r="E75" s="23" t="s">
        <v>17</v>
      </c>
      <c r="F75" s="24" t="s">
        <v>18</v>
      </c>
      <c r="G75" s="24" t="s">
        <v>2</v>
      </c>
      <c r="H75" s="26" t="s">
        <v>19</v>
      </c>
      <c r="I75" s="26" t="s">
        <v>3</v>
      </c>
      <c r="J75" s="27" t="s">
        <v>20</v>
      </c>
      <c r="K75" s="27" t="s">
        <v>4</v>
      </c>
      <c r="L75" s="25" t="s">
        <v>5</v>
      </c>
      <c r="M75" s="25" t="s">
        <v>6</v>
      </c>
      <c r="N75" s="25" t="s">
        <v>7</v>
      </c>
      <c r="O75" s="28" t="s">
        <v>8</v>
      </c>
      <c r="P75" s="28" t="s">
        <v>9</v>
      </c>
      <c r="Q75" s="28" t="s">
        <v>10</v>
      </c>
    </row>
    <row r="76" spans="2:17" x14ac:dyDescent="0.25">
      <c r="B76" s="21" t="s">
        <v>12</v>
      </c>
      <c r="C76" s="4">
        <v>12738</v>
      </c>
      <c r="D76" s="5">
        <v>7822</v>
      </c>
      <c r="E76" s="6">
        <v>8.1685999999999996</v>
      </c>
      <c r="F76" s="10" t="s">
        <v>21</v>
      </c>
      <c r="G76" s="11" t="s">
        <v>21</v>
      </c>
      <c r="H76" s="4">
        <v>7276</v>
      </c>
      <c r="I76" s="6">
        <v>8.6555</v>
      </c>
      <c r="J76" s="4">
        <v>677</v>
      </c>
      <c r="K76" s="6">
        <v>3.1600999999999999</v>
      </c>
      <c r="L76" s="14">
        <v>2.0596000000000001</v>
      </c>
      <c r="M76" s="5">
        <v>36314</v>
      </c>
      <c r="N76" s="15">
        <v>6171</v>
      </c>
      <c r="O76" s="18" t="s">
        <v>21</v>
      </c>
      <c r="P76" s="19" t="s">
        <v>21</v>
      </c>
      <c r="Q76" s="20" t="s">
        <v>21</v>
      </c>
    </row>
    <row r="77" spans="2:17" x14ac:dyDescent="0.25">
      <c r="B77" s="22" t="s">
        <v>13</v>
      </c>
      <c r="C77" s="7">
        <v>11152</v>
      </c>
      <c r="D77" s="8">
        <v>7988</v>
      </c>
      <c r="E77" s="9">
        <v>10.9156</v>
      </c>
      <c r="F77" s="7">
        <v>2382</v>
      </c>
      <c r="G77" s="9">
        <v>18.3141</v>
      </c>
      <c r="H77" s="7">
        <v>40</v>
      </c>
      <c r="I77" s="9">
        <v>11.3217</v>
      </c>
      <c r="J77" s="7">
        <v>5733</v>
      </c>
      <c r="K77" s="9">
        <v>7.7961999999999998</v>
      </c>
      <c r="L77" s="16">
        <v>1.9722999999999999</v>
      </c>
      <c r="M77" s="8">
        <v>27483</v>
      </c>
      <c r="N77" s="17">
        <v>931</v>
      </c>
      <c r="O77" s="16">
        <v>1.6312</v>
      </c>
      <c r="P77" s="8">
        <v>8505</v>
      </c>
      <c r="Q77" s="17">
        <v>659</v>
      </c>
    </row>
    <row r="78" spans="2:17" x14ac:dyDescent="0.25">
      <c r="B78" s="22" t="s">
        <v>14</v>
      </c>
      <c r="C78" s="7">
        <v>8</v>
      </c>
      <c r="D78" s="8">
        <v>3</v>
      </c>
      <c r="E78" s="9">
        <v>5.3423999999999996</v>
      </c>
      <c r="F78" s="7">
        <v>0</v>
      </c>
      <c r="G78" s="9">
        <v>0</v>
      </c>
      <c r="H78" s="12">
        <v>0</v>
      </c>
      <c r="I78" s="13">
        <v>0</v>
      </c>
      <c r="J78" s="7">
        <v>3</v>
      </c>
      <c r="K78" s="9">
        <v>5.3423999999999996</v>
      </c>
      <c r="L78" s="16">
        <v>3.9325000000000001</v>
      </c>
      <c r="M78" s="8">
        <v>20</v>
      </c>
      <c r="N78" s="17">
        <v>2</v>
      </c>
      <c r="O78" s="16">
        <v>2.6599999999999999E-2</v>
      </c>
      <c r="P78" s="8">
        <v>6</v>
      </c>
      <c r="Q78" s="17">
        <v>0</v>
      </c>
    </row>
    <row r="79" spans="2:17" x14ac:dyDescent="0.25">
      <c r="B79" s="29" t="s">
        <v>15</v>
      </c>
      <c r="C79" s="30">
        <v>28285</v>
      </c>
      <c r="D79" s="31">
        <v>19642</v>
      </c>
      <c r="E79" s="32">
        <v>8.2403999999999993</v>
      </c>
      <c r="F79" s="30">
        <v>5270</v>
      </c>
      <c r="G79" s="32">
        <v>14.3599</v>
      </c>
      <c r="H79" s="30">
        <v>97</v>
      </c>
      <c r="I79" s="32">
        <v>11.768800000000001</v>
      </c>
      <c r="J79" s="30">
        <v>14840</v>
      </c>
      <c r="K79" s="32">
        <v>5.8575999999999997</v>
      </c>
      <c r="L79" s="33">
        <v>1.7689999999999999</v>
      </c>
      <c r="M79" s="31">
        <v>64620</v>
      </c>
      <c r="N79" s="34">
        <v>1784</v>
      </c>
      <c r="O79" s="33">
        <v>1.137</v>
      </c>
      <c r="P79" s="31">
        <v>24871</v>
      </c>
      <c r="Q79" s="35">
        <v>917</v>
      </c>
    </row>
    <row r="81" spans="2:17" x14ac:dyDescent="0.25">
      <c r="B81" s="38" t="s">
        <v>35</v>
      </c>
    </row>
    <row r="82" spans="2:17" s="1" customFormat="1" ht="45" x14ac:dyDescent="0.25">
      <c r="B82" s="2" t="s">
        <v>0</v>
      </c>
      <c r="C82" s="23" t="s">
        <v>1</v>
      </c>
      <c r="D82" s="23" t="s">
        <v>16</v>
      </c>
      <c r="E82" s="23" t="s">
        <v>17</v>
      </c>
      <c r="F82" s="24" t="s">
        <v>18</v>
      </c>
      <c r="G82" s="24" t="s">
        <v>2</v>
      </c>
      <c r="H82" s="26" t="s">
        <v>19</v>
      </c>
      <c r="I82" s="26" t="s">
        <v>3</v>
      </c>
      <c r="J82" s="27" t="s">
        <v>20</v>
      </c>
      <c r="K82" s="27" t="s">
        <v>4</v>
      </c>
      <c r="L82" s="25" t="s">
        <v>5</v>
      </c>
      <c r="M82" s="25" t="s">
        <v>6</v>
      </c>
      <c r="N82" s="25" t="s">
        <v>7</v>
      </c>
      <c r="O82" s="28" t="s">
        <v>8</v>
      </c>
      <c r="P82" s="28" t="s">
        <v>9</v>
      </c>
      <c r="Q82" s="28" t="s">
        <v>10</v>
      </c>
    </row>
    <row r="83" spans="2:17" x14ac:dyDescent="0.25">
      <c r="B83" s="21" t="s">
        <v>12</v>
      </c>
      <c r="C83" s="4">
        <v>14248</v>
      </c>
      <c r="D83" s="5">
        <v>8085</v>
      </c>
      <c r="E83" s="6">
        <v>7.8158000000000003</v>
      </c>
      <c r="F83" s="10" t="s">
        <v>21</v>
      </c>
      <c r="G83" s="11" t="s">
        <v>21</v>
      </c>
      <c r="H83" s="4">
        <v>7357</v>
      </c>
      <c r="I83" s="6">
        <v>8.2209000000000003</v>
      </c>
      <c r="J83" s="4">
        <v>795</v>
      </c>
      <c r="K83" s="6">
        <v>3.9485999999999999</v>
      </c>
      <c r="L83" s="14">
        <v>2.0754999999999999</v>
      </c>
      <c r="M83" s="5">
        <v>38118</v>
      </c>
      <c r="N83" s="15">
        <v>6279</v>
      </c>
      <c r="O83" s="18" t="s">
        <v>21</v>
      </c>
      <c r="P83" s="19" t="s">
        <v>21</v>
      </c>
      <c r="Q83" s="20" t="s">
        <v>21</v>
      </c>
    </row>
    <row r="84" spans="2:17" x14ac:dyDescent="0.25">
      <c r="B84" s="22" t="s">
        <v>13</v>
      </c>
      <c r="C84" s="7">
        <v>12621</v>
      </c>
      <c r="D84" s="8">
        <v>7672</v>
      </c>
      <c r="E84" s="9">
        <v>10.677</v>
      </c>
      <c r="F84" s="7">
        <v>1891</v>
      </c>
      <c r="G84" s="9">
        <v>19.059699999999999</v>
      </c>
      <c r="H84" s="7">
        <v>45</v>
      </c>
      <c r="I84" s="9">
        <v>11.0075</v>
      </c>
      <c r="J84" s="7">
        <v>5915</v>
      </c>
      <c r="K84" s="9">
        <v>8.0077999999999996</v>
      </c>
      <c r="L84" s="16">
        <v>1.0754999999999999</v>
      </c>
      <c r="M84" s="8">
        <v>27871</v>
      </c>
      <c r="N84" s="17">
        <v>535</v>
      </c>
      <c r="O84" s="16">
        <v>3.6168999999999998</v>
      </c>
      <c r="P84" s="8">
        <v>9604</v>
      </c>
      <c r="Q84" s="17">
        <v>1932</v>
      </c>
    </row>
    <row r="85" spans="2:17" x14ac:dyDescent="0.25">
      <c r="B85" s="22" t="s">
        <v>14</v>
      </c>
      <c r="C85" s="7">
        <v>5</v>
      </c>
      <c r="D85" s="8">
        <v>4</v>
      </c>
      <c r="E85" s="9">
        <v>24.172799999999999</v>
      </c>
      <c r="F85" s="7">
        <v>3</v>
      </c>
      <c r="G85" s="9">
        <v>20.650300000000001</v>
      </c>
      <c r="H85" s="12">
        <v>0</v>
      </c>
      <c r="I85" s="13">
        <v>0</v>
      </c>
      <c r="J85" s="7">
        <v>2</v>
      </c>
      <c r="K85" s="9">
        <v>17.394500000000001</v>
      </c>
      <c r="L85" s="16">
        <v>1.129</v>
      </c>
      <c r="M85" s="8">
        <v>7</v>
      </c>
      <c r="N85" s="17">
        <v>1</v>
      </c>
      <c r="O85" s="16">
        <v>1.8E-3</v>
      </c>
      <c r="P85" s="8">
        <v>4</v>
      </c>
      <c r="Q85" s="17">
        <v>0</v>
      </c>
    </row>
    <row r="86" spans="2:17" x14ac:dyDescent="0.25">
      <c r="B86" s="29" t="s">
        <v>15</v>
      </c>
      <c r="C86" s="30">
        <v>35494</v>
      </c>
      <c r="D86" s="31">
        <v>22685</v>
      </c>
      <c r="E86" s="32">
        <v>5.9953000000000003</v>
      </c>
      <c r="F86" s="30">
        <v>5146</v>
      </c>
      <c r="G86" s="32">
        <v>14.6729</v>
      </c>
      <c r="H86" s="30">
        <v>98</v>
      </c>
      <c r="I86" s="32">
        <v>12.004899999999999</v>
      </c>
      <c r="J86" s="30">
        <v>18658</v>
      </c>
      <c r="K86" s="32">
        <v>3.2519999999999998</v>
      </c>
      <c r="L86" s="33">
        <v>0.91769999999999996</v>
      </c>
      <c r="M86" s="31">
        <v>80723</v>
      </c>
      <c r="N86" s="34">
        <v>805</v>
      </c>
      <c r="O86" s="33">
        <v>0.84789999999999999</v>
      </c>
      <c r="P86" s="31">
        <v>31437</v>
      </c>
      <c r="Q86" s="35">
        <v>686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6"/>
  <sheetViews>
    <sheetView showGridLines="0" workbookViewId="0">
      <selection activeCell="C6" sqref="C6"/>
    </sheetView>
  </sheetViews>
  <sheetFormatPr defaultRowHeight="15" x14ac:dyDescent="0.25"/>
  <cols>
    <col min="1" max="1" width="2.5703125" customWidth="1"/>
    <col min="2" max="2" width="27" bestFit="1" customWidth="1"/>
    <col min="3" max="3" width="8.140625" bestFit="1" customWidth="1"/>
    <col min="4" max="4" width="12" bestFit="1" customWidth="1"/>
    <col min="5" max="5" width="13.42578125" bestFit="1" customWidth="1"/>
    <col min="6" max="6" width="22" bestFit="1" customWidth="1"/>
    <col min="7" max="7" width="13.85546875" bestFit="1" customWidth="1"/>
    <col min="8" max="8" width="19.5703125" bestFit="1" customWidth="1"/>
    <col min="9" max="9" width="13.85546875" bestFit="1" customWidth="1"/>
    <col min="10" max="10" width="19.5703125" bestFit="1" customWidth="1"/>
    <col min="11" max="12" width="13.42578125" bestFit="1" customWidth="1"/>
    <col min="13" max="13" width="11" bestFit="1" customWidth="1"/>
    <col min="14" max="14" width="9.5703125" bestFit="1" customWidth="1"/>
    <col min="15" max="15" width="13.85546875" bestFit="1" customWidth="1"/>
    <col min="16" max="17" width="11.140625" bestFit="1" customWidth="1"/>
  </cols>
  <sheetData>
    <row r="2" spans="2:18" x14ac:dyDescent="0.25">
      <c r="B2" s="39" t="s">
        <v>22</v>
      </c>
    </row>
    <row r="3" spans="2:18" x14ac:dyDescent="0.25">
      <c r="B3" s="3"/>
    </row>
    <row r="4" spans="2:18" x14ac:dyDescent="0.25">
      <c r="B4" s="38" t="s">
        <v>24</v>
      </c>
    </row>
    <row r="5" spans="2:18" s="1" customFormat="1" ht="45" x14ac:dyDescent="0.25">
      <c r="B5" s="2" t="s">
        <v>0</v>
      </c>
      <c r="C5" s="23" t="s">
        <v>1</v>
      </c>
      <c r="D5" s="23" t="s">
        <v>16</v>
      </c>
      <c r="E5" s="23" t="s">
        <v>17</v>
      </c>
      <c r="F5" s="24" t="s">
        <v>18</v>
      </c>
      <c r="G5" s="24" t="s">
        <v>2</v>
      </c>
      <c r="H5" s="26" t="s">
        <v>19</v>
      </c>
      <c r="I5" s="26" t="s">
        <v>3</v>
      </c>
      <c r="J5" s="27" t="s">
        <v>20</v>
      </c>
      <c r="K5" s="27" t="s">
        <v>4</v>
      </c>
      <c r="L5" s="25" t="s">
        <v>5</v>
      </c>
      <c r="M5" s="25" t="s">
        <v>6</v>
      </c>
      <c r="N5" s="25" t="s">
        <v>7</v>
      </c>
      <c r="O5" s="28" t="s">
        <v>8</v>
      </c>
      <c r="P5" s="28" t="s">
        <v>9</v>
      </c>
      <c r="Q5" s="28" t="s">
        <v>10</v>
      </c>
    </row>
    <row r="6" spans="2:18" x14ac:dyDescent="0.25">
      <c r="B6" s="21" t="s">
        <v>12</v>
      </c>
      <c r="C6" s="4">
        <v>13949</v>
      </c>
      <c r="D6" s="5">
        <v>6983</v>
      </c>
      <c r="E6" s="6">
        <v>7.6203000000000003</v>
      </c>
      <c r="F6" s="10" t="s">
        <v>21</v>
      </c>
      <c r="G6" s="11" t="s">
        <v>21</v>
      </c>
      <c r="H6" s="4">
        <v>6640</v>
      </c>
      <c r="I6" s="6">
        <v>7.6970000000000001</v>
      </c>
      <c r="J6" s="4">
        <v>429</v>
      </c>
      <c r="K6" s="6">
        <v>11.4099</v>
      </c>
      <c r="L6" s="14">
        <v>1.9240999999999999</v>
      </c>
      <c r="M6" s="5">
        <v>37698</v>
      </c>
      <c r="N6" s="15">
        <v>7040</v>
      </c>
      <c r="O6" s="18" t="s">
        <v>21</v>
      </c>
      <c r="P6" s="19" t="s">
        <v>21</v>
      </c>
      <c r="Q6" s="20" t="s">
        <v>21</v>
      </c>
    </row>
    <row r="7" spans="2:18" x14ac:dyDescent="0.25">
      <c r="B7" s="22" t="s">
        <v>13</v>
      </c>
      <c r="C7" s="7">
        <v>19146</v>
      </c>
      <c r="D7" s="8">
        <v>10862</v>
      </c>
      <c r="E7" s="9">
        <v>10.545400000000001</v>
      </c>
      <c r="F7" s="7">
        <v>2711</v>
      </c>
      <c r="G7" s="9">
        <v>18.483499999999999</v>
      </c>
      <c r="H7" s="7">
        <v>60</v>
      </c>
      <c r="I7" s="9">
        <v>19.056899999999999</v>
      </c>
      <c r="J7" s="7">
        <v>8668</v>
      </c>
      <c r="K7" s="9">
        <v>7.9390999999999998</v>
      </c>
      <c r="L7" s="16">
        <v>1.8956999999999999</v>
      </c>
      <c r="M7" s="8">
        <v>43462</v>
      </c>
      <c r="N7" s="17">
        <v>1329</v>
      </c>
      <c r="O7" s="16">
        <v>2.6110000000000002</v>
      </c>
      <c r="P7" s="8">
        <v>15391</v>
      </c>
      <c r="Q7" s="17">
        <v>2217</v>
      </c>
      <c r="R7" t="s">
        <v>11</v>
      </c>
    </row>
    <row r="8" spans="2:18" x14ac:dyDescent="0.25">
      <c r="B8" s="22" t="s">
        <v>14</v>
      </c>
      <c r="C8" s="7">
        <v>13</v>
      </c>
      <c r="D8" s="8">
        <v>5</v>
      </c>
      <c r="E8" s="9">
        <v>2.7132000000000001</v>
      </c>
      <c r="F8" s="7">
        <v>0</v>
      </c>
      <c r="G8" s="9">
        <v>0</v>
      </c>
      <c r="H8" s="12">
        <v>0</v>
      </c>
      <c r="I8" s="13">
        <v>0</v>
      </c>
      <c r="J8" s="7">
        <v>5</v>
      </c>
      <c r="K8" s="9">
        <v>2.7132000000000001</v>
      </c>
      <c r="L8" s="16">
        <v>1.8516999999999999</v>
      </c>
      <c r="M8" s="8">
        <v>25</v>
      </c>
      <c r="N8" s="17">
        <v>1</v>
      </c>
      <c r="O8" s="16">
        <v>4.0822000000000003</v>
      </c>
      <c r="P8" s="8">
        <v>12</v>
      </c>
      <c r="Q8" s="17">
        <v>4</v>
      </c>
      <c r="R8" t="s">
        <v>11</v>
      </c>
    </row>
    <row r="9" spans="2:18" x14ac:dyDescent="0.25">
      <c r="B9" s="29" t="s">
        <v>15</v>
      </c>
      <c r="C9" s="30">
        <v>34288</v>
      </c>
      <c r="D9" s="31">
        <v>23789</v>
      </c>
      <c r="E9" s="32">
        <v>6.9904999999999999</v>
      </c>
      <c r="F9" s="30">
        <v>6344</v>
      </c>
      <c r="G9" s="32">
        <v>14.325699999999999</v>
      </c>
      <c r="H9" s="30">
        <v>151</v>
      </c>
      <c r="I9" s="32">
        <v>9.4359000000000002</v>
      </c>
      <c r="J9" s="30">
        <v>18202</v>
      </c>
      <c r="K9" s="32">
        <v>4.5129000000000001</v>
      </c>
      <c r="L9" s="33">
        <v>2.2755000000000001</v>
      </c>
      <c r="M9" s="31">
        <v>87846</v>
      </c>
      <c r="N9" s="34">
        <v>4292</v>
      </c>
      <c r="O9" s="33">
        <v>1.1766000000000001</v>
      </c>
      <c r="P9" s="31">
        <v>29479</v>
      </c>
      <c r="Q9" s="35">
        <v>664</v>
      </c>
      <c r="R9" t="s">
        <v>11</v>
      </c>
    </row>
    <row r="11" spans="2:18" x14ac:dyDescent="0.25">
      <c r="B11" s="38" t="s">
        <v>25</v>
      </c>
    </row>
    <row r="12" spans="2:18" s="1" customFormat="1" ht="45" x14ac:dyDescent="0.25">
      <c r="B12" s="2" t="s">
        <v>0</v>
      </c>
      <c r="C12" s="23" t="s">
        <v>1</v>
      </c>
      <c r="D12" s="23" t="s">
        <v>16</v>
      </c>
      <c r="E12" s="23" t="s">
        <v>17</v>
      </c>
      <c r="F12" s="24" t="s">
        <v>18</v>
      </c>
      <c r="G12" s="24" t="s">
        <v>2</v>
      </c>
      <c r="H12" s="26" t="s">
        <v>19</v>
      </c>
      <c r="I12" s="26" t="s">
        <v>3</v>
      </c>
      <c r="J12" s="27" t="s">
        <v>20</v>
      </c>
      <c r="K12" s="27" t="s">
        <v>4</v>
      </c>
      <c r="L12" s="25" t="s">
        <v>5</v>
      </c>
      <c r="M12" s="25" t="s">
        <v>6</v>
      </c>
      <c r="N12" s="25" t="s">
        <v>7</v>
      </c>
      <c r="O12" s="28" t="s">
        <v>8</v>
      </c>
      <c r="P12" s="28" t="s">
        <v>9</v>
      </c>
      <c r="Q12" s="28" t="s">
        <v>10</v>
      </c>
    </row>
    <row r="13" spans="2:18" x14ac:dyDescent="0.25">
      <c r="B13" s="21" t="s">
        <v>12</v>
      </c>
      <c r="C13" s="4">
        <v>13437</v>
      </c>
      <c r="D13" s="5">
        <v>6089</v>
      </c>
      <c r="E13" s="6">
        <v>6.9679000000000002</v>
      </c>
      <c r="F13" s="10" t="s">
        <v>21</v>
      </c>
      <c r="G13" s="11" t="s">
        <v>21</v>
      </c>
      <c r="H13" s="4">
        <v>5956</v>
      </c>
      <c r="I13" s="6">
        <v>7.1003999999999996</v>
      </c>
      <c r="J13" s="4">
        <v>268</v>
      </c>
      <c r="K13" s="6">
        <v>12.228199999999999</v>
      </c>
      <c r="L13" s="14">
        <v>1.6464000000000001</v>
      </c>
      <c r="M13" s="5">
        <v>29131</v>
      </c>
      <c r="N13" s="15">
        <v>4468</v>
      </c>
      <c r="O13" s="18" t="s">
        <v>21</v>
      </c>
      <c r="P13" s="19" t="s">
        <v>21</v>
      </c>
      <c r="Q13" s="20" t="s">
        <v>21</v>
      </c>
    </row>
    <row r="14" spans="2:18" x14ac:dyDescent="0.25">
      <c r="B14" s="22" t="s">
        <v>13</v>
      </c>
      <c r="C14" s="7">
        <v>13677</v>
      </c>
      <c r="D14" s="8">
        <v>10053</v>
      </c>
      <c r="E14" s="9">
        <v>11.7707</v>
      </c>
      <c r="F14" s="7">
        <v>3056</v>
      </c>
      <c r="G14" s="9">
        <v>18.467600000000001</v>
      </c>
      <c r="H14" s="7">
        <v>70</v>
      </c>
      <c r="I14" s="9">
        <v>21.1433</v>
      </c>
      <c r="J14" s="7">
        <v>7031</v>
      </c>
      <c r="K14" s="9">
        <v>8.8285</v>
      </c>
      <c r="L14" s="16">
        <v>1.1314</v>
      </c>
      <c r="M14" s="8">
        <v>26178</v>
      </c>
      <c r="N14" s="17">
        <v>189</v>
      </c>
      <c r="O14" s="16">
        <v>2.4329999999999998</v>
      </c>
      <c r="P14" s="8">
        <v>10069</v>
      </c>
      <c r="Q14" s="17">
        <v>1300</v>
      </c>
    </row>
    <row r="15" spans="2:18" x14ac:dyDescent="0.25">
      <c r="B15" s="22" t="s">
        <v>14</v>
      </c>
      <c r="C15" s="7">
        <v>4</v>
      </c>
      <c r="D15" s="8">
        <v>2</v>
      </c>
      <c r="E15" s="9">
        <v>29.289200000000001</v>
      </c>
      <c r="F15" s="7">
        <v>1</v>
      </c>
      <c r="G15" s="9">
        <v>26.572600000000001</v>
      </c>
      <c r="H15" s="12">
        <v>0</v>
      </c>
      <c r="I15" s="13">
        <v>0</v>
      </c>
      <c r="J15" s="7">
        <v>1</v>
      </c>
      <c r="K15" s="9">
        <v>32.005800000000001</v>
      </c>
      <c r="L15" s="16">
        <v>2.1612</v>
      </c>
      <c r="M15" s="8">
        <v>2</v>
      </c>
      <c r="N15" s="17">
        <v>0</v>
      </c>
      <c r="O15" s="16">
        <v>6.6835000000000004</v>
      </c>
      <c r="P15" s="8">
        <v>3</v>
      </c>
      <c r="Q15" s="17">
        <v>1</v>
      </c>
    </row>
    <row r="16" spans="2:18" x14ac:dyDescent="0.25">
      <c r="B16" s="29" t="s">
        <v>15</v>
      </c>
      <c r="C16" s="30">
        <v>20887</v>
      </c>
      <c r="D16" s="31">
        <v>22743</v>
      </c>
      <c r="E16" s="32">
        <v>23.389800000000001</v>
      </c>
      <c r="F16" s="30">
        <v>7676</v>
      </c>
      <c r="G16" s="32">
        <v>31.319700000000001</v>
      </c>
      <c r="H16" s="30">
        <v>101</v>
      </c>
      <c r="I16" s="32">
        <v>27.682300000000001</v>
      </c>
      <c r="J16" s="30">
        <v>15231</v>
      </c>
      <c r="K16" s="32">
        <v>19.122699999999998</v>
      </c>
      <c r="L16" s="33">
        <v>1.4186000000000001</v>
      </c>
      <c r="M16" s="31">
        <v>44444</v>
      </c>
      <c r="N16" s="34">
        <v>1111</v>
      </c>
      <c r="O16" s="33">
        <v>1.1976</v>
      </c>
      <c r="P16" s="31">
        <v>17035</v>
      </c>
      <c r="Q16" s="35">
        <v>291</v>
      </c>
    </row>
    <row r="18" spans="2:17" x14ac:dyDescent="0.25">
      <c r="B18" s="38" t="s">
        <v>26</v>
      </c>
    </row>
    <row r="19" spans="2:17" s="1" customFormat="1" ht="45" x14ac:dyDescent="0.25">
      <c r="B19" s="2" t="s">
        <v>0</v>
      </c>
      <c r="C19" s="23" t="s">
        <v>1</v>
      </c>
      <c r="D19" s="23" t="s">
        <v>16</v>
      </c>
      <c r="E19" s="23" t="s">
        <v>17</v>
      </c>
      <c r="F19" s="24" t="s">
        <v>18</v>
      </c>
      <c r="G19" s="24" t="s">
        <v>2</v>
      </c>
      <c r="H19" s="26" t="s">
        <v>19</v>
      </c>
      <c r="I19" s="26" t="s">
        <v>3</v>
      </c>
      <c r="J19" s="27" t="s">
        <v>20</v>
      </c>
      <c r="K19" s="27" t="s">
        <v>4</v>
      </c>
      <c r="L19" s="25" t="s">
        <v>5</v>
      </c>
      <c r="M19" s="25" t="s">
        <v>6</v>
      </c>
      <c r="N19" s="25" t="s">
        <v>7</v>
      </c>
      <c r="O19" s="28" t="s">
        <v>8</v>
      </c>
      <c r="P19" s="28" t="s">
        <v>9</v>
      </c>
      <c r="Q19" s="28" t="s">
        <v>10</v>
      </c>
    </row>
    <row r="20" spans="2:17" x14ac:dyDescent="0.25">
      <c r="B20" s="21" t="s">
        <v>12</v>
      </c>
      <c r="C20" s="4">
        <v>18872</v>
      </c>
      <c r="D20" s="5">
        <v>7447</v>
      </c>
      <c r="E20" s="6">
        <v>7.4710000000000001</v>
      </c>
      <c r="F20" s="10" t="s">
        <v>21</v>
      </c>
      <c r="G20" s="11" t="s">
        <v>21</v>
      </c>
      <c r="H20" s="4">
        <v>7357</v>
      </c>
      <c r="I20" s="6">
        <v>6.9446000000000003</v>
      </c>
      <c r="J20" s="4">
        <v>405</v>
      </c>
      <c r="K20" s="6">
        <v>16.169</v>
      </c>
      <c r="L20" s="14">
        <v>1.7519</v>
      </c>
      <c r="M20" s="5">
        <v>42110</v>
      </c>
      <c r="N20" s="15">
        <v>6817</v>
      </c>
      <c r="O20" s="18" t="s">
        <v>21</v>
      </c>
      <c r="P20" s="19" t="s">
        <v>21</v>
      </c>
      <c r="Q20" s="20" t="s">
        <v>21</v>
      </c>
    </row>
    <row r="21" spans="2:17" x14ac:dyDescent="0.25">
      <c r="B21" s="22" t="s">
        <v>13</v>
      </c>
      <c r="C21" s="7">
        <v>14848</v>
      </c>
      <c r="D21" s="8">
        <v>10597</v>
      </c>
      <c r="E21" s="9">
        <v>15.6731</v>
      </c>
      <c r="F21" s="7">
        <v>2596</v>
      </c>
      <c r="G21" s="9">
        <v>26.567699999999999</v>
      </c>
      <c r="H21" s="7">
        <v>23</v>
      </c>
      <c r="I21" s="9">
        <v>23.183399999999999</v>
      </c>
      <c r="J21" s="7">
        <v>8308</v>
      </c>
      <c r="K21" s="9">
        <v>12.7944</v>
      </c>
      <c r="L21" s="16">
        <v>0.90980000000000005</v>
      </c>
      <c r="M21" s="8">
        <v>33429</v>
      </c>
      <c r="N21" s="17">
        <v>276</v>
      </c>
      <c r="O21" s="16">
        <v>2.1890999999999998</v>
      </c>
      <c r="P21" s="8">
        <v>11047</v>
      </c>
      <c r="Q21" s="17">
        <v>1505</v>
      </c>
    </row>
    <row r="22" spans="2:17" x14ac:dyDescent="0.25">
      <c r="B22" s="22" t="s">
        <v>14</v>
      </c>
      <c r="C22" s="7">
        <v>8</v>
      </c>
      <c r="D22" s="8">
        <v>5</v>
      </c>
      <c r="E22" s="9">
        <v>2.6736</v>
      </c>
      <c r="F22" s="7">
        <v>1</v>
      </c>
      <c r="G22" s="9">
        <v>9.4687000000000001</v>
      </c>
      <c r="H22" s="12">
        <v>0</v>
      </c>
      <c r="I22" s="13">
        <v>0</v>
      </c>
      <c r="J22" s="7">
        <v>4</v>
      </c>
      <c r="K22" s="9">
        <v>0.9748</v>
      </c>
      <c r="L22" s="16">
        <v>0.27429999999999999</v>
      </c>
      <c r="M22" s="8">
        <v>16</v>
      </c>
      <c r="N22" s="17">
        <v>0</v>
      </c>
      <c r="O22" s="16">
        <v>1.2999999999999999E-2</v>
      </c>
      <c r="P22" s="8">
        <v>7</v>
      </c>
      <c r="Q22" s="17">
        <v>0</v>
      </c>
    </row>
    <row r="23" spans="2:17" x14ac:dyDescent="0.25">
      <c r="B23" s="29" t="s">
        <v>15</v>
      </c>
      <c r="C23" s="30">
        <v>19494</v>
      </c>
      <c r="D23" s="31">
        <v>15091</v>
      </c>
      <c r="E23" s="32">
        <v>9.1394000000000002</v>
      </c>
      <c r="F23" s="30">
        <v>4712</v>
      </c>
      <c r="G23" s="32">
        <v>20.2376</v>
      </c>
      <c r="H23" s="30">
        <v>62</v>
      </c>
      <c r="I23" s="32">
        <v>11.558</v>
      </c>
      <c r="J23" s="30">
        <v>10776</v>
      </c>
      <c r="K23" s="32">
        <v>4.2373000000000003</v>
      </c>
      <c r="L23" s="33">
        <v>1.0981000000000001</v>
      </c>
      <c r="M23" s="31">
        <v>43698</v>
      </c>
      <c r="N23" s="34">
        <v>512</v>
      </c>
      <c r="O23" s="33">
        <v>1.0273000000000001</v>
      </c>
      <c r="P23" s="31">
        <v>15434</v>
      </c>
      <c r="Q23" s="35">
        <v>490</v>
      </c>
    </row>
    <row r="25" spans="2:17" x14ac:dyDescent="0.25">
      <c r="B25" s="38" t="s">
        <v>27</v>
      </c>
    </row>
    <row r="26" spans="2:17" s="1" customFormat="1" ht="45" x14ac:dyDescent="0.25">
      <c r="B26" s="2" t="s">
        <v>0</v>
      </c>
      <c r="C26" s="23" t="s">
        <v>1</v>
      </c>
      <c r="D26" s="23" t="s">
        <v>16</v>
      </c>
      <c r="E26" s="23" t="s">
        <v>17</v>
      </c>
      <c r="F26" s="24" t="s">
        <v>18</v>
      </c>
      <c r="G26" s="24" t="s">
        <v>2</v>
      </c>
      <c r="H26" s="26" t="s">
        <v>19</v>
      </c>
      <c r="I26" s="26" t="s">
        <v>3</v>
      </c>
      <c r="J26" s="27" t="s">
        <v>20</v>
      </c>
      <c r="K26" s="27" t="s">
        <v>4</v>
      </c>
      <c r="L26" s="25" t="s">
        <v>5</v>
      </c>
      <c r="M26" s="25" t="s">
        <v>6</v>
      </c>
      <c r="N26" s="25" t="s">
        <v>7</v>
      </c>
      <c r="O26" s="28" t="s">
        <v>8</v>
      </c>
      <c r="P26" s="28" t="s">
        <v>9</v>
      </c>
      <c r="Q26" s="28" t="s">
        <v>10</v>
      </c>
    </row>
    <row r="27" spans="2:17" x14ac:dyDescent="0.25">
      <c r="B27" s="21" t="s">
        <v>12</v>
      </c>
      <c r="C27" s="4">
        <v>13753</v>
      </c>
      <c r="D27" s="5">
        <v>6981</v>
      </c>
      <c r="E27" s="6">
        <v>7.7870999999999997</v>
      </c>
      <c r="F27" s="10" t="s">
        <v>21</v>
      </c>
      <c r="G27" s="11" t="s">
        <v>21</v>
      </c>
      <c r="H27" s="4">
        <v>7084</v>
      </c>
      <c r="I27" s="6">
        <v>7.7690000000000001</v>
      </c>
      <c r="J27" s="4">
        <v>482</v>
      </c>
      <c r="K27" s="6">
        <v>6.1262999999999996</v>
      </c>
      <c r="L27" s="14">
        <v>1.6496</v>
      </c>
      <c r="M27" s="5">
        <v>32356</v>
      </c>
      <c r="N27" s="15">
        <v>4385</v>
      </c>
      <c r="O27" s="18" t="s">
        <v>21</v>
      </c>
      <c r="P27" s="19" t="s">
        <v>21</v>
      </c>
      <c r="Q27" s="20" t="s">
        <v>21</v>
      </c>
    </row>
    <row r="28" spans="2:17" x14ac:dyDescent="0.25">
      <c r="B28" s="22" t="s">
        <v>13</v>
      </c>
      <c r="C28" s="7">
        <v>17571</v>
      </c>
      <c r="D28" s="8">
        <v>9439</v>
      </c>
      <c r="E28" s="9">
        <v>10.6523</v>
      </c>
      <c r="F28" s="7">
        <v>2162</v>
      </c>
      <c r="G28" s="9">
        <v>19.662199999999999</v>
      </c>
      <c r="H28" s="7">
        <v>19</v>
      </c>
      <c r="I28" s="9">
        <v>15.6943</v>
      </c>
      <c r="J28" s="7">
        <v>7794</v>
      </c>
      <c r="K28" s="9">
        <v>8.7638999999999996</v>
      </c>
      <c r="L28" s="16">
        <v>0.57069999999999999</v>
      </c>
      <c r="M28" s="8">
        <v>31000</v>
      </c>
      <c r="N28" s="17">
        <v>129</v>
      </c>
      <c r="O28" s="16">
        <v>3.6133000000000002</v>
      </c>
      <c r="P28" s="8">
        <v>10314</v>
      </c>
      <c r="Q28" s="17">
        <v>1936</v>
      </c>
    </row>
    <row r="29" spans="2:17" x14ac:dyDescent="0.25">
      <c r="B29" s="22" t="s">
        <v>14</v>
      </c>
      <c r="C29" s="7">
        <v>3</v>
      </c>
      <c r="D29" s="8">
        <v>4</v>
      </c>
      <c r="E29" s="9">
        <v>11.7768</v>
      </c>
      <c r="F29" s="7">
        <v>3</v>
      </c>
      <c r="G29" s="9">
        <v>15.4008</v>
      </c>
      <c r="H29" s="12">
        <v>0</v>
      </c>
      <c r="I29" s="13">
        <v>0</v>
      </c>
      <c r="J29" s="7">
        <v>1</v>
      </c>
      <c r="K29" s="9">
        <v>0.90500000000000003</v>
      </c>
      <c r="L29" s="16">
        <v>0.81010000000000004</v>
      </c>
      <c r="M29" s="8">
        <v>9</v>
      </c>
      <c r="N29" s="17">
        <v>0</v>
      </c>
      <c r="O29" s="16">
        <v>2.3597000000000001</v>
      </c>
      <c r="P29" s="8">
        <v>3</v>
      </c>
      <c r="Q29" s="17">
        <v>0</v>
      </c>
    </row>
    <row r="30" spans="2:17" x14ac:dyDescent="0.25">
      <c r="B30" s="29" t="s">
        <v>15</v>
      </c>
      <c r="C30" s="30">
        <v>13881</v>
      </c>
      <c r="D30" s="31">
        <v>8933</v>
      </c>
      <c r="E30" s="32">
        <v>6.5278999999999998</v>
      </c>
      <c r="F30" s="30">
        <v>2352</v>
      </c>
      <c r="G30" s="32">
        <v>14.879099999999999</v>
      </c>
      <c r="H30" s="30">
        <v>61</v>
      </c>
      <c r="I30" s="32">
        <v>8.7819000000000003</v>
      </c>
      <c r="J30" s="30">
        <v>7154</v>
      </c>
      <c r="K30" s="32">
        <v>3.7553000000000001</v>
      </c>
      <c r="L30" s="33">
        <v>0.72809999999999997</v>
      </c>
      <c r="M30" s="31">
        <v>29027</v>
      </c>
      <c r="N30" s="34">
        <v>166</v>
      </c>
      <c r="O30" s="33">
        <v>0.8891</v>
      </c>
      <c r="P30" s="31">
        <v>10766</v>
      </c>
      <c r="Q30" s="35">
        <v>288</v>
      </c>
    </row>
    <row r="32" spans="2:17" x14ac:dyDescent="0.25">
      <c r="B32" s="38" t="s">
        <v>28</v>
      </c>
    </row>
    <row r="33" spans="2:17" s="1" customFormat="1" ht="45" x14ac:dyDescent="0.25">
      <c r="B33" s="2" t="s">
        <v>0</v>
      </c>
      <c r="C33" s="23" t="s">
        <v>1</v>
      </c>
      <c r="D33" s="23" t="s">
        <v>16</v>
      </c>
      <c r="E33" s="23" t="s">
        <v>17</v>
      </c>
      <c r="F33" s="24" t="s">
        <v>18</v>
      </c>
      <c r="G33" s="24" t="s">
        <v>2</v>
      </c>
      <c r="H33" s="26" t="s">
        <v>19</v>
      </c>
      <c r="I33" s="26" t="s">
        <v>3</v>
      </c>
      <c r="J33" s="27" t="s">
        <v>20</v>
      </c>
      <c r="K33" s="27" t="s">
        <v>4</v>
      </c>
      <c r="L33" s="25" t="s">
        <v>5</v>
      </c>
      <c r="M33" s="25" t="s">
        <v>6</v>
      </c>
      <c r="N33" s="25" t="s">
        <v>7</v>
      </c>
      <c r="O33" s="28" t="s">
        <v>8</v>
      </c>
      <c r="P33" s="28" t="s">
        <v>9</v>
      </c>
      <c r="Q33" s="28" t="s">
        <v>10</v>
      </c>
    </row>
    <row r="34" spans="2:17" x14ac:dyDescent="0.25">
      <c r="B34" s="21" t="s">
        <v>12</v>
      </c>
      <c r="C34" s="4">
        <v>12685</v>
      </c>
      <c r="D34" s="5">
        <v>6825</v>
      </c>
      <c r="E34" s="6">
        <v>8.5546000000000006</v>
      </c>
      <c r="F34" s="10" t="s">
        <v>21</v>
      </c>
      <c r="G34" s="11" t="s">
        <v>21</v>
      </c>
      <c r="H34" s="4">
        <v>6578</v>
      </c>
      <c r="I34" s="6">
        <v>8.7546999999999997</v>
      </c>
      <c r="J34" s="4">
        <v>400</v>
      </c>
      <c r="K34" s="6">
        <v>5.3897000000000004</v>
      </c>
      <c r="L34" s="14">
        <v>1.7437</v>
      </c>
      <c r="M34" s="5">
        <v>32195</v>
      </c>
      <c r="N34" s="15">
        <v>4877</v>
      </c>
      <c r="O34" s="18" t="s">
        <v>21</v>
      </c>
      <c r="P34" s="19" t="s">
        <v>21</v>
      </c>
      <c r="Q34" s="20" t="s">
        <v>21</v>
      </c>
    </row>
    <row r="35" spans="2:17" x14ac:dyDescent="0.25">
      <c r="B35" s="22" t="s">
        <v>13</v>
      </c>
      <c r="C35" s="7">
        <v>18161</v>
      </c>
      <c r="D35" s="8">
        <v>10352</v>
      </c>
      <c r="E35" s="9">
        <v>22.073699999999999</v>
      </c>
      <c r="F35" s="7">
        <v>2742</v>
      </c>
      <c r="G35" s="9">
        <v>38.006399999999999</v>
      </c>
      <c r="H35" s="7">
        <v>22</v>
      </c>
      <c r="I35" s="9">
        <v>38.920699999999997</v>
      </c>
      <c r="J35" s="7">
        <v>8155</v>
      </c>
      <c r="K35" s="9">
        <v>20.109300000000001</v>
      </c>
      <c r="L35" s="16">
        <v>0.76439999999999997</v>
      </c>
      <c r="M35" s="8">
        <v>32170</v>
      </c>
      <c r="N35" s="17">
        <v>253</v>
      </c>
      <c r="O35" s="16">
        <v>4.6913999999999998</v>
      </c>
      <c r="P35" s="8">
        <v>11902</v>
      </c>
      <c r="Q35" s="17">
        <v>3833</v>
      </c>
    </row>
    <row r="36" spans="2:17" x14ac:dyDescent="0.25">
      <c r="B36" s="22" t="s">
        <v>14</v>
      </c>
      <c r="C36" s="7">
        <v>3</v>
      </c>
      <c r="D36" s="8">
        <v>3</v>
      </c>
      <c r="E36" s="9">
        <v>13.3604</v>
      </c>
      <c r="F36" s="7">
        <v>2</v>
      </c>
      <c r="G36" s="9">
        <v>19.3447</v>
      </c>
      <c r="H36" s="12">
        <v>0</v>
      </c>
      <c r="I36" s="13">
        <v>0</v>
      </c>
      <c r="J36" s="7">
        <v>1</v>
      </c>
      <c r="K36" s="9">
        <v>1.3918999999999999</v>
      </c>
      <c r="L36" s="16">
        <v>2.1063999999999998</v>
      </c>
      <c r="M36" s="8">
        <v>8</v>
      </c>
      <c r="N36" s="17">
        <v>0</v>
      </c>
      <c r="O36" s="16">
        <v>4.2552000000000003</v>
      </c>
      <c r="P36" s="8">
        <v>3</v>
      </c>
      <c r="Q36" s="17">
        <v>1</v>
      </c>
    </row>
    <row r="37" spans="2:17" x14ac:dyDescent="0.25">
      <c r="B37" s="29" t="s">
        <v>15</v>
      </c>
      <c r="C37" s="30">
        <v>14223</v>
      </c>
      <c r="D37" s="31">
        <v>8948</v>
      </c>
      <c r="E37" s="32">
        <v>8.1943999999999999</v>
      </c>
      <c r="F37" s="30">
        <v>2512</v>
      </c>
      <c r="G37" s="32">
        <v>16.1401</v>
      </c>
      <c r="H37" s="30">
        <v>56</v>
      </c>
      <c r="I37" s="32">
        <v>9.4977</v>
      </c>
      <c r="J37" s="30">
        <v>6601</v>
      </c>
      <c r="K37" s="32">
        <v>5.1067</v>
      </c>
      <c r="L37" s="33">
        <v>0.97650000000000003</v>
      </c>
      <c r="M37" s="31">
        <v>29593</v>
      </c>
      <c r="N37" s="34">
        <v>209</v>
      </c>
      <c r="O37" s="33">
        <v>1.0287999999999999</v>
      </c>
      <c r="P37" s="31">
        <v>10347</v>
      </c>
      <c r="Q37" s="35">
        <v>377</v>
      </c>
    </row>
    <row r="39" spans="2:17" x14ac:dyDescent="0.25">
      <c r="B39" s="38" t="s">
        <v>29</v>
      </c>
    </row>
    <row r="40" spans="2:17" s="1" customFormat="1" ht="45" x14ac:dyDescent="0.25">
      <c r="B40" s="2" t="s">
        <v>0</v>
      </c>
      <c r="C40" s="23" t="s">
        <v>1</v>
      </c>
      <c r="D40" s="23" t="s">
        <v>16</v>
      </c>
      <c r="E40" s="23" t="s">
        <v>17</v>
      </c>
      <c r="F40" s="24" t="s">
        <v>18</v>
      </c>
      <c r="G40" s="24" t="s">
        <v>2</v>
      </c>
      <c r="H40" s="26" t="s">
        <v>19</v>
      </c>
      <c r="I40" s="26" t="s">
        <v>3</v>
      </c>
      <c r="J40" s="27" t="s">
        <v>20</v>
      </c>
      <c r="K40" s="27" t="s">
        <v>4</v>
      </c>
      <c r="L40" s="25" t="s">
        <v>5</v>
      </c>
      <c r="M40" s="25" t="s">
        <v>6</v>
      </c>
      <c r="N40" s="25" t="s">
        <v>7</v>
      </c>
      <c r="O40" s="28" t="s">
        <v>8</v>
      </c>
      <c r="P40" s="28" t="s">
        <v>9</v>
      </c>
      <c r="Q40" s="28" t="s">
        <v>10</v>
      </c>
    </row>
    <row r="41" spans="2:17" x14ac:dyDescent="0.25">
      <c r="B41" s="21" t="s">
        <v>12</v>
      </c>
      <c r="C41" s="4">
        <v>12852</v>
      </c>
      <c r="D41" s="5">
        <v>6170</v>
      </c>
      <c r="E41" s="6">
        <v>8.9176000000000002</v>
      </c>
      <c r="F41" s="10" t="s">
        <v>21</v>
      </c>
      <c r="G41" s="11" t="s">
        <v>21</v>
      </c>
      <c r="H41" s="4">
        <v>6206</v>
      </c>
      <c r="I41" s="6">
        <v>8.5197000000000003</v>
      </c>
      <c r="J41" s="4">
        <v>277</v>
      </c>
      <c r="K41" s="6">
        <v>15.8748</v>
      </c>
      <c r="L41" s="14">
        <v>1.7847</v>
      </c>
      <c r="M41" s="5">
        <v>33379</v>
      </c>
      <c r="N41" s="15">
        <v>5549</v>
      </c>
      <c r="O41" s="18" t="s">
        <v>21</v>
      </c>
      <c r="P41" s="19" t="s">
        <v>21</v>
      </c>
      <c r="Q41" s="20" t="s">
        <v>21</v>
      </c>
    </row>
    <row r="42" spans="2:17" x14ac:dyDescent="0.25">
      <c r="B42" s="22" t="s">
        <v>13</v>
      </c>
      <c r="C42" s="7">
        <v>16099</v>
      </c>
      <c r="D42" s="8">
        <v>9057</v>
      </c>
      <c r="E42" s="9">
        <v>17.998100000000001</v>
      </c>
      <c r="F42" s="7">
        <v>2433</v>
      </c>
      <c r="G42" s="9">
        <v>34.322400000000002</v>
      </c>
      <c r="H42" s="7">
        <v>27</v>
      </c>
      <c r="I42" s="9">
        <v>13.5905</v>
      </c>
      <c r="J42" s="7">
        <v>7251</v>
      </c>
      <c r="K42" s="9">
        <v>13.927300000000001</v>
      </c>
      <c r="L42" s="16">
        <v>0.61429999999999996</v>
      </c>
      <c r="M42" s="8">
        <v>30611</v>
      </c>
      <c r="N42" s="17">
        <v>78</v>
      </c>
      <c r="O42" s="16">
        <v>3.2059000000000002</v>
      </c>
      <c r="P42" s="8">
        <v>11155</v>
      </c>
      <c r="Q42" s="17">
        <v>1799</v>
      </c>
    </row>
    <row r="43" spans="2:17" x14ac:dyDescent="0.25">
      <c r="B43" s="22" t="s">
        <v>14</v>
      </c>
      <c r="C43" s="7">
        <v>2</v>
      </c>
      <c r="D43" s="8">
        <v>0</v>
      </c>
      <c r="E43" s="9">
        <v>0</v>
      </c>
      <c r="F43" s="7">
        <v>0</v>
      </c>
      <c r="G43" s="9">
        <v>0</v>
      </c>
      <c r="H43" s="12">
        <v>0</v>
      </c>
      <c r="I43" s="13">
        <v>0</v>
      </c>
      <c r="J43" s="7">
        <v>0</v>
      </c>
      <c r="K43" s="9">
        <v>0</v>
      </c>
      <c r="L43" s="16">
        <v>5.5399999999999998E-2</v>
      </c>
      <c r="M43" s="8">
        <v>2</v>
      </c>
      <c r="N43" s="17">
        <v>0</v>
      </c>
      <c r="O43" s="16">
        <v>7.8715000000000002</v>
      </c>
      <c r="P43" s="8">
        <v>1</v>
      </c>
      <c r="Q43" s="17">
        <v>1</v>
      </c>
    </row>
    <row r="44" spans="2:17" x14ac:dyDescent="0.25">
      <c r="B44" s="29" t="s">
        <v>15</v>
      </c>
      <c r="C44" s="30">
        <v>11222</v>
      </c>
      <c r="D44" s="31">
        <v>6670</v>
      </c>
      <c r="E44" s="32">
        <v>6.7401999999999997</v>
      </c>
      <c r="F44" s="30">
        <v>1935</v>
      </c>
      <c r="G44" s="32">
        <v>15.489599999999999</v>
      </c>
      <c r="H44" s="30">
        <v>40</v>
      </c>
      <c r="I44" s="32">
        <v>9.5389999999999997</v>
      </c>
      <c r="J44" s="30">
        <v>5079</v>
      </c>
      <c r="K44" s="32">
        <v>3.1355</v>
      </c>
      <c r="L44" s="33">
        <v>0.78259999999999996</v>
      </c>
      <c r="M44" s="31">
        <v>22991</v>
      </c>
      <c r="N44" s="34">
        <v>74</v>
      </c>
      <c r="O44" s="33">
        <v>0.7964</v>
      </c>
      <c r="P44" s="31">
        <v>7963</v>
      </c>
      <c r="Q44" s="35">
        <v>228</v>
      </c>
    </row>
    <row r="46" spans="2:17" x14ac:dyDescent="0.25">
      <c r="B46" s="38" t="s">
        <v>30</v>
      </c>
    </row>
    <row r="47" spans="2:17" s="1" customFormat="1" ht="45" x14ac:dyDescent="0.25">
      <c r="B47" s="2" t="s">
        <v>0</v>
      </c>
      <c r="C47" s="23" t="s">
        <v>1</v>
      </c>
      <c r="D47" s="23" t="s">
        <v>16</v>
      </c>
      <c r="E47" s="23" t="s">
        <v>17</v>
      </c>
      <c r="F47" s="24" t="s">
        <v>18</v>
      </c>
      <c r="G47" s="24" t="s">
        <v>2</v>
      </c>
      <c r="H47" s="26" t="s">
        <v>19</v>
      </c>
      <c r="I47" s="26" t="s">
        <v>3</v>
      </c>
      <c r="J47" s="27" t="s">
        <v>20</v>
      </c>
      <c r="K47" s="27" t="s">
        <v>4</v>
      </c>
      <c r="L47" s="25" t="s">
        <v>5</v>
      </c>
      <c r="M47" s="25" t="s">
        <v>6</v>
      </c>
      <c r="N47" s="25" t="s">
        <v>7</v>
      </c>
      <c r="O47" s="28" t="s">
        <v>8</v>
      </c>
      <c r="P47" s="28" t="s">
        <v>9</v>
      </c>
      <c r="Q47" s="28" t="s">
        <v>10</v>
      </c>
    </row>
    <row r="48" spans="2:17" x14ac:dyDescent="0.25">
      <c r="B48" s="21" t="s">
        <v>12</v>
      </c>
      <c r="C48" s="4">
        <v>17223</v>
      </c>
      <c r="D48" s="5">
        <v>7476</v>
      </c>
      <c r="E48" s="6">
        <v>7.1147</v>
      </c>
      <c r="F48" s="10" t="s">
        <v>21</v>
      </c>
      <c r="G48" s="11" t="s">
        <v>21</v>
      </c>
      <c r="H48" s="4">
        <v>7443</v>
      </c>
      <c r="I48" s="6">
        <v>6.9424000000000001</v>
      </c>
      <c r="J48" s="4">
        <v>497</v>
      </c>
      <c r="K48" s="6">
        <v>8.5820000000000007</v>
      </c>
      <c r="L48" s="14">
        <v>1.7751999999999999</v>
      </c>
      <c r="M48" s="5">
        <v>42579</v>
      </c>
      <c r="N48" s="15">
        <v>7445</v>
      </c>
      <c r="O48" s="18" t="s">
        <v>21</v>
      </c>
      <c r="P48" s="19" t="s">
        <v>21</v>
      </c>
      <c r="Q48" s="20" t="s">
        <v>21</v>
      </c>
    </row>
    <row r="49" spans="2:17" x14ac:dyDescent="0.25">
      <c r="B49" s="22" t="s">
        <v>13</v>
      </c>
      <c r="C49" s="7">
        <v>19409</v>
      </c>
      <c r="D49" s="8">
        <v>10550</v>
      </c>
      <c r="E49" s="9">
        <v>12.9506</v>
      </c>
      <c r="F49" s="7">
        <v>2627</v>
      </c>
      <c r="G49" s="9">
        <v>20.3017</v>
      </c>
      <c r="H49" s="7">
        <v>51</v>
      </c>
      <c r="I49" s="9">
        <v>8.3244000000000007</v>
      </c>
      <c r="J49" s="7">
        <v>9683</v>
      </c>
      <c r="K49" s="9">
        <v>10.892799999999999</v>
      </c>
      <c r="L49" s="16">
        <v>0.57010000000000005</v>
      </c>
      <c r="M49" s="8">
        <v>41822</v>
      </c>
      <c r="N49" s="17">
        <v>198</v>
      </c>
      <c r="O49" s="16">
        <v>4.4691999999999998</v>
      </c>
      <c r="P49" s="8">
        <v>13419</v>
      </c>
      <c r="Q49" s="17">
        <v>3799</v>
      </c>
    </row>
    <row r="50" spans="2:17" x14ac:dyDescent="0.25">
      <c r="B50" s="22" t="s">
        <v>14</v>
      </c>
      <c r="C50" s="7">
        <v>7</v>
      </c>
      <c r="D50" s="8">
        <v>6</v>
      </c>
      <c r="E50" s="9">
        <v>4.2145999999999999</v>
      </c>
      <c r="F50" s="7">
        <v>1</v>
      </c>
      <c r="G50" s="9">
        <v>8.4285999999999994</v>
      </c>
      <c r="H50" s="12">
        <v>0</v>
      </c>
      <c r="I50" s="13">
        <v>0</v>
      </c>
      <c r="J50" s="7">
        <v>5</v>
      </c>
      <c r="K50" s="9">
        <v>3.3717999999999999</v>
      </c>
      <c r="L50" s="16">
        <v>1.3487</v>
      </c>
      <c r="M50" s="8">
        <v>23</v>
      </c>
      <c r="N50" s="17">
        <v>0</v>
      </c>
      <c r="O50" s="16">
        <v>1.04</v>
      </c>
      <c r="P50" s="8">
        <v>7</v>
      </c>
      <c r="Q50" s="17">
        <v>0</v>
      </c>
    </row>
    <row r="51" spans="2:17" x14ac:dyDescent="0.25">
      <c r="B51" s="29" t="s">
        <v>15</v>
      </c>
      <c r="C51" s="30">
        <v>12239</v>
      </c>
      <c r="D51" s="31">
        <v>6923</v>
      </c>
      <c r="E51" s="32">
        <v>5.0228999999999999</v>
      </c>
      <c r="F51" s="30">
        <v>1944</v>
      </c>
      <c r="G51" s="32">
        <v>12.2819</v>
      </c>
      <c r="H51" s="30">
        <v>25</v>
      </c>
      <c r="I51" s="32">
        <v>5.7938999999999998</v>
      </c>
      <c r="J51" s="30">
        <v>5510</v>
      </c>
      <c r="K51" s="32">
        <v>2.2883</v>
      </c>
      <c r="L51" s="33">
        <v>0.71679999999999999</v>
      </c>
      <c r="M51" s="31">
        <v>24556</v>
      </c>
      <c r="N51" s="34">
        <v>160</v>
      </c>
      <c r="O51" s="33">
        <v>0.75329999999999997</v>
      </c>
      <c r="P51" s="31">
        <v>8731</v>
      </c>
      <c r="Q51" s="35">
        <v>300</v>
      </c>
    </row>
    <row r="53" spans="2:17" x14ac:dyDescent="0.25">
      <c r="B53" s="38" t="s">
        <v>31</v>
      </c>
    </row>
    <row r="54" spans="2:17" s="1" customFormat="1" ht="45" x14ac:dyDescent="0.25">
      <c r="B54" s="2" t="s">
        <v>0</v>
      </c>
      <c r="C54" s="23" t="s">
        <v>1</v>
      </c>
      <c r="D54" s="23" t="s">
        <v>16</v>
      </c>
      <c r="E54" s="23" t="s">
        <v>17</v>
      </c>
      <c r="F54" s="24" t="s">
        <v>18</v>
      </c>
      <c r="G54" s="24" t="s">
        <v>2</v>
      </c>
      <c r="H54" s="26" t="s">
        <v>19</v>
      </c>
      <c r="I54" s="26" t="s">
        <v>3</v>
      </c>
      <c r="J54" s="27" t="s">
        <v>20</v>
      </c>
      <c r="K54" s="27" t="s">
        <v>4</v>
      </c>
      <c r="L54" s="25" t="s">
        <v>5</v>
      </c>
      <c r="M54" s="25" t="s">
        <v>6</v>
      </c>
      <c r="N54" s="25" t="s">
        <v>7</v>
      </c>
      <c r="O54" s="28" t="s">
        <v>8</v>
      </c>
      <c r="P54" s="28" t="s">
        <v>9</v>
      </c>
      <c r="Q54" s="28" t="s">
        <v>10</v>
      </c>
    </row>
    <row r="55" spans="2:17" x14ac:dyDescent="0.25">
      <c r="B55" s="21" t="s">
        <v>12</v>
      </c>
      <c r="C55" s="4">
        <v>14340</v>
      </c>
      <c r="D55" s="5">
        <v>7105</v>
      </c>
      <c r="E55" s="6">
        <v>8.6534999999999993</v>
      </c>
      <c r="F55" s="10" t="s">
        <v>21</v>
      </c>
      <c r="G55" s="11" t="s">
        <v>21</v>
      </c>
      <c r="H55" s="4">
        <v>7059</v>
      </c>
      <c r="I55" s="6">
        <v>8.5966000000000005</v>
      </c>
      <c r="J55" s="4">
        <v>307</v>
      </c>
      <c r="K55" s="6">
        <v>8.8176000000000005</v>
      </c>
      <c r="L55" s="14">
        <v>1.6577</v>
      </c>
      <c r="M55" s="5">
        <v>35898</v>
      </c>
      <c r="N55" s="15">
        <v>5334</v>
      </c>
      <c r="O55" s="18" t="s">
        <v>21</v>
      </c>
      <c r="P55" s="19" t="s">
        <v>21</v>
      </c>
      <c r="Q55" s="20" t="s">
        <v>21</v>
      </c>
    </row>
    <row r="56" spans="2:17" x14ac:dyDescent="0.25">
      <c r="B56" s="22" t="s">
        <v>13</v>
      </c>
      <c r="C56" s="7">
        <v>14170</v>
      </c>
      <c r="D56" s="8">
        <v>11630</v>
      </c>
      <c r="E56" s="9">
        <v>17.387799999999999</v>
      </c>
      <c r="F56" s="7">
        <v>3217</v>
      </c>
      <c r="G56" s="9">
        <v>23.978200000000001</v>
      </c>
      <c r="H56" s="7">
        <v>99</v>
      </c>
      <c r="I56" s="9">
        <v>9.9984000000000002</v>
      </c>
      <c r="J56" s="7">
        <v>9238</v>
      </c>
      <c r="K56" s="9">
        <v>14.837199999999999</v>
      </c>
      <c r="L56" s="16">
        <v>0.69589999999999996</v>
      </c>
      <c r="M56" s="8">
        <v>29338</v>
      </c>
      <c r="N56" s="17">
        <v>290</v>
      </c>
      <c r="O56" s="16">
        <v>2.1059999999999999</v>
      </c>
      <c r="P56" s="8">
        <v>9386</v>
      </c>
      <c r="Q56" s="17">
        <v>973</v>
      </c>
    </row>
    <row r="57" spans="2:17" x14ac:dyDescent="0.25">
      <c r="B57" s="22" t="s">
        <v>14</v>
      </c>
      <c r="C57" s="7">
        <v>4</v>
      </c>
      <c r="D57" s="8">
        <v>6</v>
      </c>
      <c r="E57" s="9">
        <v>29.840699999999998</v>
      </c>
      <c r="F57" s="7">
        <v>4</v>
      </c>
      <c r="G57" s="9">
        <v>38.138300000000001</v>
      </c>
      <c r="H57" s="12">
        <v>0</v>
      </c>
      <c r="I57" s="13">
        <v>0</v>
      </c>
      <c r="J57" s="7">
        <v>2</v>
      </c>
      <c r="K57" s="9">
        <v>13.2456</v>
      </c>
      <c r="L57" s="16">
        <v>1.4462999999999999</v>
      </c>
      <c r="M57" s="8">
        <v>14</v>
      </c>
      <c r="N57" s="17">
        <v>0</v>
      </c>
      <c r="O57" s="16">
        <v>3.9514</v>
      </c>
      <c r="P57" s="8">
        <v>4</v>
      </c>
      <c r="Q57" s="17">
        <v>1</v>
      </c>
    </row>
    <row r="58" spans="2:17" x14ac:dyDescent="0.25">
      <c r="B58" s="29" t="s">
        <v>15</v>
      </c>
      <c r="C58" s="30">
        <v>9129</v>
      </c>
      <c r="D58" s="31">
        <v>5846</v>
      </c>
      <c r="E58" s="32">
        <v>6.7804000000000002</v>
      </c>
      <c r="F58" s="30">
        <v>1561</v>
      </c>
      <c r="G58" s="32">
        <v>13.982200000000001</v>
      </c>
      <c r="H58" s="30">
        <v>26</v>
      </c>
      <c r="I58" s="32">
        <v>22.758099999999999</v>
      </c>
      <c r="J58" s="30">
        <v>4526</v>
      </c>
      <c r="K58" s="32">
        <v>4.0515999999999996</v>
      </c>
      <c r="L58" s="33">
        <v>0.69320000000000004</v>
      </c>
      <c r="M58" s="31">
        <v>19526</v>
      </c>
      <c r="N58" s="34">
        <v>69</v>
      </c>
      <c r="O58" s="33">
        <v>0.64329999999999998</v>
      </c>
      <c r="P58" s="31">
        <v>6773</v>
      </c>
      <c r="Q58" s="35">
        <v>156</v>
      </c>
    </row>
    <row r="60" spans="2:17" x14ac:dyDescent="0.25">
      <c r="B60" s="38" t="s">
        <v>32</v>
      </c>
    </row>
    <row r="61" spans="2:17" s="1" customFormat="1" ht="45" x14ac:dyDescent="0.25">
      <c r="B61" s="2" t="s">
        <v>0</v>
      </c>
      <c r="C61" s="23" t="s">
        <v>1</v>
      </c>
      <c r="D61" s="23" t="s">
        <v>16</v>
      </c>
      <c r="E61" s="23" t="s">
        <v>17</v>
      </c>
      <c r="F61" s="24" t="s">
        <v>18</v>
      </c>
      <c r="G61" s="24" t="s">
        <v>2</v>
      </c>
      <c r="H61" s="26" t="s">
        <v>19</v>
      </c>
      <c r="I61" s="26" t="s">
        <v>3</v>
      </c>
      <c r="J61" s="27" t="s">
        <v>20</v>
      </c>
      <c r="K61" s="27" t="s">
        <v>4</v>
      </c>
      <c r="L61" s="25" t="s">
        <v>5</v>
      </c>
      <c r="M61" s="25" t="s">
        <v>6</v>
      </c>
      <c r="N61" s="25" t="s">
        <v>7</v>
      </c>
      <c r="O61" s="28" t="s">
        <v>8</v>
      </c>
      <c r="P61" s="28" t="s">
        <v>9</v>
      </c>
      <c r="Q61" s="28" t="s">
        <v>10</v>
      </c>
    </row>
    <row r="62" spans="2:17" x14ac:dyDescent="0.25">
      <c r="B62" s="21" t="s">
        <v>12</v>
      </c>
      <c r="C62" s="4">
        <v>15524</v>
      </c>
      <c r="D62" s="5">
        <v>7021</v>
      </c>
      <c r="E62" s="6">
        <v>7.6523000000000003</v>
      </c>
      <c r="F62" s="10" t="s">
        <v>21</v>
      </c>
      <c r="G62" s="11" t="s">
        <v>21</v>
      </c>
      <c r="H62" s="4">
        <v>7454</v>
      </c>
      <c r="I62" s="6">
        <v>7.6687000000000003</v>
      </c>
      <c r="J62" s="4">
        <v>329</v>
      </c>
      <c r="K62" s="6">
        <v>3.9161999999999999</v>
      </c>
      <c r="L62" s="14">
        <v>1.7054</v>
      </c>
      <c r="M62" s="5">
        <v>38096</v>
      </c>
      <c r="N62" s="15">
        <v>6675</v>
      </c>
      <c r="O62" s="18" t="s">
        <v>21</v>
      </c>
      <c r="P62" s="19" t="s">
        <v>21</v>
      </c>
      <c r="Q62" s="20" t="s">
        <v>21</v>
      </c>
    </row>
    <row r="63" spans="2:17" x14ac:dyDescent="0.25">
      <c r="B63" s="22" t="s">
        <v>13</v>
      </c>
      <c r="C63" s="7">
        <v>14518</v>
      </c>
      <c r="D63" s="8">
        <v>2553</v>
      </c>
      <c r="E63" s="9">
        <v>12.5662</v>
      </c>
      <c r="F63" s="7">
        <v>1813</v>
      </c>
      <c r="G63" s="9">
        <v>21.651800000000001</v>
      </c>
      <c r="H63" s="7">
        <v>514</v>
      </c>
      <c r="I63" s="9">
        <v>6.3083</v>
      </c>
      <c r="J63" s="7">
        <v>5374</v>
      </c>
      <c r="K63" s="9">
        <v>7.9451999999999998</v>
      </c>
      <c r="L63" s="16">
        <v>0.7782</v>
      </c>
      <c r="M63" s="8">
        <v>29031</v>
      </c>
      <c r="N63" s="17">
        <v>1639</v>
      </c>
      <c r="O63" s="16">
        <v>3.6116000000000001</v>
      </c>
      <c r="P63" s="8">
        <v>9128</v>
      </c>
      <c r="Q63" s="17">
        <v>2017</v>
      </c>
    </row>
    <row r="64" spans="2:17" x14ac:dyDescent="0.25">
      <c r="B64" s="22" t="s">
        <v>14</v>
      </c>
      <c r="C64" s="7">
        <v>2</v>
      </c>
      <c r="D64" s="8">
        <v>1</v>
      </c>
      <c r="E64" s="9">
        <v>30.284400000000002</v>
      </c>
      <c r="F64" s="7">
        <v>0</v>
      </c>
      <c r="G64" s="9">
        <v>0</v>
      </c>
      <c r="H64" s="12">
        <v>0</v>
      </c>
      <c r="I64" s="13">
        <v>0</v>
      </c>
      <c r="J64" s="7">
        <v>1</v>
      </c>
      <c r="K64" s="9">
        <v>30.284400000000002</v>
      </c>
      <c r="L64" s="16">
        <v>0.85780000000000001</v>
      </c>
      <c r="M64" s="8">
        <v>6</v>
      </c>
      <c r="N64" s="17">
        <v>1</v>
      </c>
      <c r="O64" s="16">
        <v>9.2454999999999998</v>
      </c>
      <c r="P64" s="8">
        <v>2</v>
      </c>
      <c r="Q64" s="17">
        <v>1</v>
      </c>
    </row>
    <row r="65" spans="2:17" x14ac:dyDescent="0.25">
      <c r="B65" s="29" t="s">
        <v>15</v>
      </c>
      <c r="C65" s="30">
        <v>9279</v>
      </c>
      <c r="D65" s="31">
        <v>1726</v>
      </c>
      <c r="E65" s="32">
        <v>6.0106999999999999</v>
      </c>
      <c r="F65" s="30">
        <v>1409</v>
      </c>
      <c r="G65" s="32">
        <v>13.9985</v>
      </c>
      <c r="H65" s="30">
        <v>11</v>
      </c>
      <c r="I65" s="32">
        <v>7.3951000000000002</v>
      </c>
      <c r="J65" s="30">
        <v>4062</v>
      </c>
      <c r="K65" s="32">
        <v>1.8785000000000001</v>
      </c>
      <c r="L65" s="33">
        <v>0.76970000000000005</v>
      </c>
      <c r="M65" s="31">
        <v>18530</v>
      </c>
      <c r="N65" s="34">
        <v>112</v>
      </c>
      <c r="O65" s="33">
        <v>0.84219999999999995</v>
      </c>
      <c r="P65" s="31">
        <v>6453</v>
      </c>
      <c r="Q65" s="35">
        <v>232</v>
      </c>
    </row>
    <row r="67" spans="2:17" x14ac:dyDescent="0.25">
      <c r="B67" s="38" t="s">
        <v>33</v>
      </c>
    </row>
    <row r="68" spans="2:17" s="1" customFormat="1" ht="45" x14ac:dyDescent="0.25">
      <c r="B68" s="2" t="s">
        <v>0</v>
      </c>
      <c r="C68" s="23" t="s">
        <v>1</v>
      </c>
      <c r="D68" s="23" t="s">
        <v>16</v>
      </c>
      <c r="E68" s="23" t="s">
        <v>17</v>
      </c>
      <c r="F68" s="24" t="s">
        <v>18</v>
      </c>
      <c r="G68" s="24" t="s">
        <v>2</v>
      </c>
      <c r="H68" s="26" t="s">
        <v>19</v>
      </c>
      <c r="I68" s="26" t="s">
        <v>3</v>
      </c>
      <c r="J68" s="27" t="s">
        <v>20</v>
      </c>
      <c r="K68" s="27" t="s">
        <v>4</v>
      </c>
      <c r="L68" s="25" t="s">
        <v>5</v>
      </c>
      <c r="M68" s="25" t="s">
        <v>6</v>
      </c>
      <c r="N68" s="25" t="s">
        <v>7</v>
      </c>
      <c r="O68" s="28" t="s">
        <v>8</v>
      </c>
      <c r="P68" s="28" t="s">
        <v>9</v>
      </c>
      <c r="Q68" s="28" t="s">
        <v>10</v>
      </c>
    </row>
    <row r="69" spans="2:17" x14ac:dyDescent="0.25">
      <c r="B69" s="21" t="s">
        <v>12</v>
      </c>
      <c r="C69" s="4">
        <v>17398</v>
      </c>
      <c r="D69" s="5">
        <v>8213</v>
      </c>
      <c r="E69" s="6">
        <v>7.1837</v>
      </c>
      <c r="F69" s="10" t="s">
        <v>21</v>
      </c>
      <c r="G69" s="11" t="s">
        <v>21</v>
      </c>
      <c r="H69" s="4">
        <v>8070</v>
      </c>
      <c r="I69" s="6">
        <v>7.5221</v>
      </c>
      <c r="J69" s="4">
        <v>778</v>
      </c>
      <c r="K69" s="6">
        <v>3.6806999999999999</v>
      </c>
      <c r="L69" s="14">
        <v>1.5347</v>
      </c>
      <c r="M69" s="5">
        <v>38309</v>
      </c>
      <c r="N69" s="15">
        <v>6014</v>
      </c>
      <c r="O69" s="18" t="s">
        <v>21</v>
      </c>
      <c r="P69" s="19" t="s">
        <v>21</v>
      </c>
      <c r="Q69" s="20" t="s">
        <v>21</v>
      </c>
    </row>
    <row r="70" spans="2:17" x14ac:dyDescent="0.25">
      <c r="B70" s="22" t="s">
        <v>13</v>
      </c>
      <c r="C70" s="7">
        <v>16216</v>
      </c>
      <c r="D70" s="8">
        <v>7734</v>
      </c>
      <c r="E70" s="9">
        <v>13.389699999999999</v>
      </c>
      <c r="F70" s="7">
        <v>2574</v>
      </c>
      <c r="G70" s="9">
        <v>25.2575</v>
      </c>
      <c r="H70" s="7">
        <v>1212</v>
      </c>
      <c r="I70" s="9">
        <v>9.9201999999999995</v>
      </c>
      <c r="J70" s="7">
        <v>10266</v>
      </c>
      <c r="K70" s="9">
        <v>9.6644000000000005</v>
      </c>
      <c r="L70" s="16">
        <v>0.37959999999999999</v>
      </c>
      <c r="M70" s="8">
        <v>28905</v>
      </c>
      <c r="N70" s="17">
        <v>523</v>
      </c>
      <c r="O70" s="16">
        <v>2.2888999999999999</v>
      </c>
      <c r="P70" s="8">
        <v>9656</v>
      </c>
      <c r="Q70" s="17">
        <v>1494</v>
      </c>
    </row>
    <row r="71" spans="2:17" x14ac:dyDescent="0.25">
      <c r="B71" s="22" t="s">
        <v>14</v>
      </c>
      <c r="C71" s="7">
        <v>4</v>
      </c>
      <c r="D71" s="8">
        <v>3</v>
      </c>
      <c r="E71" s="9">
        <v>3.9447000000000001</v>
      </c>
      <c r="F71" s="7">
        <v>1</v>
      </c>
      <c r="G71" s="9">
        <v>11.622400000000001</v>
      </c>
      <c r="H71" s="12">
        <v>0</v>
      </c>
      <c r="I71" s="13">
        <v>0</v>
      </c>
      <c r="J71" s="7">
        <v>2</v>
      </c>
      <c r="K71" s="9">
        <v>0.10580000000000001</v>
      </c>
      <c r="L71" s="16">
        <v>0.35680000000000001</v>
      </c>
      <c r="M71" s="8">
        <v>12</v>
      </c>
      <c r="N71" s="17">
        <v>0</v>
      </c>
      <c r="O71" s="16">
        <v>0.13239999999999999</v>
      </c>
      <c r="P71" s="8">
        <v>4</v>
      </c>
      <c r="Q71" s="17">
        <v>0</v>
      </c>
    </row>
    <row r="72" spans="2:17" x14ac:dyDescent="0.25">
      <c r="B72" s="29" t="s">
        <v>15</v>
      </c>
      <c r="C72" s="30">
        <v>10041</v>
      </c>
      <c r="D72" s="31">
        <v>4448</v>
      </c>
      <c r="E72" s="32">
        <v>8.4705999999999992</v>
      </c>
      <c r="F72" s="30">
        <v>2248</v>
      </c>
      <c r="G72" s="32">
        <v>16.327100000000002</v>
      </c>
      <c r="H72" s="30">
        <v>26</v>
      </c>
      <c r="I72" s="32">
        <v>7.1566999999999998</v>
      </c>
      <c r="J72" s="30">
        <v>6732</v>
      </c>
      <c r="K72" s="32">
        <v>3.3721000000000001</v>
      </c>
      <c r="L72" s="33">
        <v>0.50760000000000005</v>
      </c>
      <c r="M72" s="31">
        <v>17544</v>
      </c>
      <c r="N72" s="34">
        <v>63</v>
      </c>
      <c r="O72" s="33">
        <v>0.72499999999999998</v>
      </c>
      <c r="P72" s="31">
        <v>6296</v>
      </c>
      <c r="Q72" s="35">
        <v>178</v>
      </c>
    </row>
    <row r="74" spans="2:17" x14ac:dyDescent="0.25">
      <c r="B74" s="38" t="s">
        <v>34</v>
      </c>
    </row>
    <row r="75" spans="2:17" s="1" customFormat="1" ht="45" x14ac:dyDescent="0.25">
      <c r="B75" s="2" t="s">
        <v>0</v>
      </c>
      <c r="C75" s="23" t="s">
        <v>1</v>
      </c>
      <c r="D75" s="23" t="s">
        <v>16</v>
      </c>
      <c r="E75" s="23" t="s">
        <v>17</v>
      </c>
      <c r="F75" s="24" t="s">
        <v>18</v>
      </c>
      <c r="G75" s="24" t="s">
        <v>2</v>
      </c>
      <c r="H75" s="26" t="s">
        <v>19</v>
      </c>
      <c r="I75" s="26" t="s">
        <v>3</v>
      </c>
      <c r="J75" s="27" t="s">
        <v>20</v>
      </c>
      <c r="K75" s="27" t="s">
        <v>4</v>
      </c>
      <c r="L75" s="25" t="s">
        <v>5</v>
      </c>
      <c r="M75" s="25" t="s">
        <v>6</v>
      </c>
      <c r="N75" s="25" t="s">
        <v>7</v>
      </c>
      <c r="O75" s="28" t="s">
        <v>8</v>
      </c>
      <c r="P75" s="28" t="s">
        <v>9</v>
      </c>
      <c r="Q75" s="28" t="s">
        <v>10</v>
      </c>
    </row>
    <row r="76" spans="2:17" x14ac:dyDescent="0.25">
      <c r="B76" s="21" t="s">
        <v>12</v>
      </c>
      <c r="C76" s="4">
        <v>14251</v>
      </c>
      <c r="D76" s="5">
        <v>7810</v>
      </c>
      <c r="E76" s="6">
        <v>11.484299999999999</v>
      </c>
      <c r="F76" s="10" t="s">
        <v>21</v>
      </c>
      <c r="G76" s="11" t="s">
        <v>21</v>
      </c>
      <c r="H76" s="4">
        <v>7387</v>
      </c>
      <c r="I76" s="6">
        <v>11.6325</v>
      </c>
      <c r="J76" s="4">
        <v>698</v>
      </c>
      <c r="K76" s="6">
        <v>8.0578000000000003</v>
      </c>
      <c r="L76" s="14">
        <v>1.6074999999999999</v>
      </c>
      <c r="M76" s="5">
        <v>35585</v>
      </c>
      <c r="N76" s="15">
        <v>5183</v>
      </c>
      <c r="O76" s="18" t="s">
        <v>21</v>
      </c>
      <c r="P76" s="19" t="s">
        <v>21</v>
      </c>
      <c r="Q76" s="20" t="s">
        <v>21</v>
      </c>
    </row>
    <row r="77" spans="2:17" x14ac:dyDescent="0.25">
      <c r="B77" s="22" t="s">
        <v>13</v>
      </c>
      <c r="C77" s="7">
        <v>15341</v>
      </c>
      <c r="D77" s="8">
        <v>16404</v>
      </c>
      <c r="E77" s="9">
        <v>37.470199999999998</v>
      </c>
      <c r="F77" s="7">
        <v>4434</v>
      </c>
      <c r="G77" s="9">
        <v>40.306100000000001</v>
      </c>
      <c r="H77" s="7">
        <v>891</v>
      </c>
      <c r="I77" s="9">
        <v>58.473199999999999</v>
      </c>
      <c r="J77" s="7">
        <v>12237</v>
      </c>
      <c r="K77" s="9">
        <v>33.215499999999999</v>
      </c>
      <c r="L77" s="16">
        <v>0.59970000000000001</v>
      </c>
      <c r="M77" s="8">
        <v>32013</v>
      </c>
      <c r="N77" s="17">
        <v>108</v>
      </c>
      <c r="O77" s="16">
        <v>1.8142</v>
      </c>
      <c r="P77" s="8">
        <v>10822</v>
      </c>
      <c r="Q77" s="17">
        <v>1028</v>
      </c>
    </row>
    <row r="78" spans="2:17" x14ac:dyDescent="0.25">
      <c r="B78" s="22" t="s">
        <v>14</v>
      </c>
      <c r="C78" s="7">
        <v>3</v>
      </c>
      <c r="D78" s="8">
        <v>3</v>
      </c>
      <c r="E78" s="9">
        <v>7.1379000000000001</v>
      </c>
      <c r="F78" s="7">
        <v>2</v>
      </c>
      <c r="G78" s="9">
        <v>16.171299999999999</v>
      </c>
      <c r="H78" s="12">
        <v>0</v>
      </c>
      <c r="I78" s="13">
        <v>0</v>
      </c>
      <c r="J78" s="7">
        <v>2</v>
      </c>
      <c r="K78" s="9">
        <v>7.7100000000000002E-2</v>
      </c>
      <c r="L78" s="16">
        <v>1.2438</v>
      </c>
      <c r="M78" s="8">
        <v>9</v>
      </c>
      <c r="N78" s="17">
        <v>0</v>
      </c>
      <c r="O78" s="16">
        <v>1.2999999999999999E-3</v>
      </c>
      <c r="P78" s="8">
        <v>3</v>
      </c>
      <c r="Q78" s="17">
        <v>0</v>
      </c>
    </row>
    <row r="79" spans="2:17" x14ac:dyDescent="0.25">
      <c r="B79" s="29" t="s">
        <v>15</v>
      </c>
      <c r="C79" s="30">
        <v>7906</v>
      </c>
      <c r="D79" s="31">
        <v>9185</v>
      </c>
      <c r="E79" s="32">
        <v>33.904200000000003</v>
      </c>
      <c r="F79" s="30">
        <v>2930</v>
      </c>
      <c r="G79" s="32">
        <v>38.8857</v>
      </c>
      <c r="H79" s="30">
        <v>42</v>
      </c>
      <c r="I79" s="32">
        <v>26.5825</v>
      </c>
      <c r="J79" s="30">
        <v>6933</v>
      </c>
      <c r="K79" s="32">
        <v>29.537700000000001</v>
      </c>
      <c r="L79" s="33">
        <v>0.70540000000000003</v>
      </c>
      <c r="M79" s="31">
        <v>16554</v>
      </c>
      <c r="N79" s="34">
        <v>123</v>
      </c>
      <c r="O79" s="33">
        <v>0.55359999999999998</v>
      </c>
      <c r="P79" s="31">
        <v>5688</v>
      </c>
      <c r="Q79" s="35">
        <v>125</v>
      </c>
    </row>
    <row r="81" spans="2:17" x14ac:dyDescent="0.25">
      <c r="B81" s="38" t="s">
        <v>35</v>
      </c>
    </row>
    <row r="82" spans="2:17" s="1" customFormat="1" ht="45" x14ac:dyDescent="0.25">
      <c r="B82" s="2" t="s">
        <v>0</v>
      </c>
      <c r="C82" s="23" t="s">
        <v>1</v>
      </c>
      <c r="D82" s="23" t="s">
        <v>16</v>
      </c>
      <c r="E82" s="23" t="s">
        <v>17</v>
      </c>
      <c r="F82" s="24" t="s">
        <v>18</v>
      </c>
      <c r="G82" s="24" t="s">
        <v>2</v>
      </c>
      <c r="H82" s="26" t="s">
        <v>19</v>
      </c>
      <c r="I82" s="26" t="s">
        <v>3</v>
      </c>
      <c r="J82" s="27" t="s">
        <v>20</v>
      </c>
      <c r="K82" s="27" t="s">
        <v>4</v>
      </c>
      <c r="L82" s="25" t="s">
        <v>5</v>
      </c>
      <c r="M82" s="25" t="s">
        <v>6</v>
      </c>
      <c r="N82" s="25" t="s">
        <v>7</v>
      </c>
      <c r="O82" s="28" t="s">
        <v>8</v>
      </c>
      <c r="P82" s="28" t="s">
        <v>9</v>
      </c>
      <c r="Q82" s="28" t="s">
        <v>10</v>
      </c>
    </row>
    <row r="83" spans="2:17" x14ac:dyDescent="0.25">
      <c r="B83" s="21" t="s">
        <v>12</v>
      </c>
      <c r="C83" s="4">
        <v>10604</v>
      </c>
      <c r="D83" s="5">
        <v>7239</v>
      </c>
      <c r="E83" s="6">
        <v>9.4321000000000002</v>
      </c>
      <c r="F83" s="10" t="s">
        <v>21</v>
      </c>
      <c r="G83" s="11" t="s">
        <v>21</v>
      </c>
      <c r="H83" s="4">
        <v>6915</v>
      </c>
      <c r="I83" s="6">
        <v>9.7281999999999993</v>
      </c>
      <c r="J83" s="4">
        <v>613</v>
      </c>
      <c r="K83" s="6">
        <v>5.3048999999999999</v>
      </c>
      <c r="L83" s="14">
        <v>1.6857</v>
      </c>
      <c r="M83" s="5">
        <v>27653</v>
      </c>
      <c r="N83" s="15">
        <v>3420</v>
      </c>
      <c r="O83" s="18" t="s">
        <v>21</v>
      </c>
      <c r="P83" s="19" t="s">
        <v>21</v>
      </c>
      <c r="Q83" s="20" t="s">
        <v>21</v>
      </c>
    </row>
    <row r="84" spans="2:17" x14ac:dyDescent="0.25">
      <c r="B84" s="22" t="s">
        <v>13</v>
      </c>
      <c r="C84" s="7">
        <v>17054</v>
      </c>
      <c r="D84" s="8">
        <v>11228</v>
      </c>
      <c r="E84" s="9">
        <v>13.5663</v>
      </c>
      <c r="F84" s="7">
        <v>1035</v>
      </c>
      <c r="G84" s="9">
        <v>33.182600000000001</v>
      </c>
      <c r="H84" s="7">
        <v>824</v>
      </c>
      <c r="I84" s="9">
        <v>11.4201</v>
      </c>
      <c r="J84" s="7">
        <v>10142</v>
      </c>
      <c r="K84" s="9">
        <v>11.0382</v>
      </c>
      <c r="L84" s="16">
        <v>0.96619999999999995</v>
      </c>
      <c r="M84" s="8">
        <v>38809</v>
      </c>
      <c r="N84" s="17">
        <v>2280</v>
      </c>
      <c r="O84" s="16">
        <v>2.5605000000000002</v>
      </c>
      <c r="P84" s="8">
        <v>12232</v>
      </c>
      <c r="Q84" s="17">
        <v>2328</v>
      </c>
    </row>
    <row r="85" spans="2:17" x14ac:dyDescent="0.25">
      <c r="B85" s="22" t="s">
        <v>14</v>
      </c>
      <c r="C85" s="7">
        <v>0</v>
      </c>
      <c r="D85" s="8">
        <v>1</v>
      </c>
      <c r="E85" s="9">
        <v>21.402699999999999</v>
      </c>
      <c r="F85" s="7">
        <v>1</v>
      </c>
      <c r="G85" s="9">
        <v>21.402699999999999</v>
      </c>
      <c r="H85" s="12">
        <v>0</v>
      </c>
      <c r="I85" s="13">
        <v>0</v>
      </c>
      <c r="J85" s="7">
        <v>0</v>
      </c>
      <c r="K85" s="9">
        <v>0</v>
      </c>
      <c r="L85" s="16">
        <v>0</v>
      </c>
      <c r="M85" s="8">
        <v>0</v>
      </c>
      <c r="N85" s="17">
        <v>0</v>
      </c>
      <c r="O85" s="16">
        <v>0</v>
      </c>
      <c r="P85" s="8">
        <v>0</v>
      </c>
      <c r="Q85" s="17">
        <v>0</v>
      </c>
    </row>
    <row r="86" spans="2:17" x14ac:dyDescent="0.25">
      <c r="B86" s="29" t="s">
        <v>15</v>
      </c>
      <c r="C86" s="30">
        <v>13046</v>
      </c>
      <c r="D86" s="31">
        <v>6793</v>
      </c>
      <c r="E86" s="32">
        <v>5.1329000000000002</v>
      </c>
      <c r="F86" s="30">
        <v>543</v>
      </c>
      <c r="G86" s="32">
        <v>20.955400000000001</v>
      </c>
      <c r="H86" s="30">
        <v>1035</v>
      </c>
      <c r="I86" s="32">
        <v>8.2218</v>
      </c>
      <c r="J86" s="30">
        <v>5845</v>
      </c>
      <c r="K86" s="32">
        <v>2.9335</v>
      </c>
      <c r="L86" s="33">
        <v>0.97009999999999996</v>
      </c>
      <c r="M86" s="31">
        <v>31054</v>
      </c>
      <c r="N86" s="34">
        <v>1858</v>
      </c>
      <c r="O86" s="33">
        <v>0.92269999999999996</v>
      </c>
      <c r="P86" s="31">
        <v>10571</v>
      </c>
      <c r="Q86" s="35">
        <v>443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R86"/>
  <sheetViews>
    <sheetView showGridLines="0" zoomScaleNormal="100" workbookViewId="0">
      <selection activeCell="E99" sqref="E99"/>
    </sheetView>
  </sheetViews>
  <sheetFormatPr defaultRowHeight="15" x14ac:dyDescent="0.25"/>
  <cols>
    <col min="1" max="1" width="2.5703125" customWidth="1"/>
    <col min="2" max="2" width="27" bestFit="1" customWidth="1"/>
    <col min="3" max="3" width="8.140625" bestFit="1" customWidth="1"/>
    <col min="4" max="4" width="12" bestFit="1" customWidth="1"/>
    <col min="5" max="5" width="13.42578125" bestFit="1" customWidth="1"/>
    <col min="6" max="6" width="22" bestFit="1" customWidth="1"/>
    <col min="7" max="7" width="13.85546875" bestFit="1" customWidth="1"/>
    <col min="8" max="8" width="19.5703125" bestFit="1" customWidth="1"/>
    <col min="9" max="9" width="13.85546875" bestFit="1" customWidth="1"/>
    <col min="10" max="10" width="19.5703125" bestFit="1" customWidth="1"/>
    <col min="11" max="12" width="13.42578125" bestFit="1" customWidth="1"/>
    <col min="13" max="13" width="11" bestFit="1" customWidth="1"/>
    <col min="14" max="14" width="9.5703125" bestFit="1" customWidth="1"/>
    <col min="15" max="15" width="13.85546875" bestFit="1" customWidth="1"/>
    <col min="16" max="17" width="11.140625" bestFit="1" customWidth="1"/>
  </cols>
  <sheetData>
    <row r="2" spans="2:18" x14ac:dyDescent="0.25">
      <c r="B2" s="39" t="s">
        <v>22</v>
      </c>
    </row>
    <row r="3" spans="2:18" x14ac:dyDescent="0.25">
      <c r="B3" s="3"/>
    </row>
    <row r="4" spans="2:18" x14ac:dyDescent="0.25">
      <c r="B4" s="38" t="s">
        <v>24</v>
      </c>
    </row>
    <row r="5" spans="2:18" s="1" customFormat="1" ht="45" x14ac:dyDescent="0.25">
      <c r="B5" s="2" t="s">
        <v>0</v>
      </c>
      <c r="C5" s="23" t="s">
        <v>1</v>
      </c>
      <c r="D5" s="23" t="s">
        <v>16</v>
      </c>
      <c r="E5" s="23" t="s">
        <v>17</v>
      </c>
      <c r="F5" s="24" t="s">
        <v>18</v>
      </c>
      <c r="G5" s="24" t="s">
        <v>2</v>
      </c>
      <c r="H5" s="26" t="s">
        <v>19</v>
      </c>
      <c r="I5" s="26" t="s">
        <v>3</v>
      </c>
      <c r="J5" s="27" t="s">
        <v>20</v>
      </c>
      <c r="K5" s="27" t="s">
        <v>4</v>
      </c>
      <c r="L5" s="25" t="s">
        <v>5</v>
      </c>
      <c r="M5" s="25" t="s">
        <v>6</v>
      </c>
      <c r="N5" s="25" t="s">
        <v>7</v>
      </c>
      <c r="O5" s="28" t="s">
        <v>8</v>
      </c>
      <c r="P5" s="28" t="s">
        <v>9</v>
      </c>
      <c r="Q5" s="28" t="s">
        <v>10</v>
      </c>
    </row>
    <row r="6" spans="2:18" x14ac:dyDescent="0.25">
      <c r="B6" s="21" t="s">
        <v>12</v>
      </c>
      <c r="C6" s="4">
        <v>8526</v>
      </c>
      <c r="D6" s="5">
        <v>5122</v>
      </c>
      <c r="E6" s="6">
        <v>8.6471</v>
      </c>
      <c r="F6" s="10" t="s">
        <v>21</v>
      </c>
      <c r="G6" s="11" t="s">
        <v>21</v>
      </c>
      <c r="H6" s="4">
        <v>4876</v>
      </c>
      <c r="I6" s="6">
        <v>8.9161999999999999</v>
      </c>
      <c r="J6" s="4">
        <v>368</v>
      </c>
      <c r="K6" s="6">
        <v>5.1775000000000002</v>
      </c>
      <c r="L6" s="14">
        <v>1.64</v>
      </c>
      <c r="M6" s="5">
        <v>23958</v>
      </c>
      <c r="N6" s="15">
        <v>2686</v>
      </c>
      <c r="O6" s="18" t="s">
        <v>21</v>
      </c>
      <c r="P6" s="19" t="s">
        <v>21</v>
      </c>
      <c r="Q6" s="20" t="s">
        <v>21</v>
      </c>
    </row>
    <row r="7" spans="2:18" x14ac:dyDescent="0.25">
      <c r="B7" s="22" t="s">
        <v>13</v>
      </c>
      <c r="C7" s="7">
        <v>16618</v>
      </c>
      <c r="D7" s="8">
        <v>13599</v>
      </c>
      <c r="E7" s="9">
        <v>56.388199999999998</v>
      </c>
      <c r="F7" s="7">
        <v>50</v>
      </c>
      <c r="G7" s="9">
        <v>165.56270000000001</v>
      </c>
      <c r="H7" s="7">
        <v>1125</v>
      </c>
      <c r="I7" s="9">
        <v>15.1303</v>
      </c>
      <c r="J7" s="7">
        <v>13043</v>
      </c>
      <c r="K7" s="9">
        <v>57.715299999999999</v>
      </c>
      <c r="L7" s="16">
        <v>1.0873999999999999</v>
      </c>
      <c r="M7" s="8">
        <v>42857</v>
      </c>
      <c r="N7" s="17">
        <v>2545</v>
      </c>
      <c r="O7" s="16">
        <v>2.2362000000000002</v>
      </c>
      <c r="P7" s="8">
        <v>14291</v>
      </c>
      <c r="Q7" s="17">
        <v>2950</v>
      </c>
      <c r="R7" t="s">
        <v>11</v>
      </c>
    </row>
    <row r="8" spans="2:18" x14ac:dyDescent="0.25">
      <c r="B8" s="22" t="s">
        <v>14</v>
      </c>
      <c r="C8" s="7">
        <v>6</v>
      </c>
      <c r="D8" s="8">
        <v>5</v>
      </c>
      <c r="E8" s="9">
        <v>7.3939000000000004</v>
      </c>
      <c r="F8" s="7">
        <v>0</v>
      </c>
      <c r="G8" s="9">
        <v>0</v>
      </c>
      <c r="H8" s="12">
        <v>0</v>
      </c>
      <c r="I8" s="13">
        <v>0</v>
      </c>
      <c r="J8" s="7">
        <v>5</v>
      </c>
      <c r="K8" s="9">
        <v>7.3939000000000004</v>
      </c>
      <c r="L8" s="16">
        <v>1.2262</v>
      </c>
      <c r="M8" s="8">
        <v>18</v>
      </c>
      <c r="N8" s="17">
        <v>1</v>
      </c>
      <c r="O8" s="16">
        <v>1.6308</v>
      </c>
      <c r="P8" s="8">
        <v>6</v>
      </c>
      <c r="Q8" s="17">
        <v>1</v>
      </c>
      <c r="R8" t="s">
        <v>11</v>
      </c>
    </row>
    <row r="9" spans="2:18" x14ac:dyDescent="0.25">
      <c r="B9" s="29" t="s">
        <v>15</v>
      </c>
      <c r="C9" s="30">
        <v>11083</v>
      </c>
      <c r="D9" s="31">
        <v>6171</v>
      </c>
      <c r="E9" s="32">
        <v>7.2560000000000002</v>
      </c>
      <c r="F9" s="30">
        <v>20</v>
      </c>
      <c r="G9" s="32">
        <v>156.58580000000001</v>
      </c>
      <c r="H9" s="30">
        <v>1321</v>
      </c>
      <c r="I9" s="32">
        <v>9.1379999999999999</v>
      </c>
      <c r="J9" s="30">
        <v>5100</v>
      </c>
      <c r="K9" s="32">
        <v>6.0903</v>
      </c>
      <c r="L9" s="33">
        <v>1.1859</v>
      </c>
      <c r="M9" s="31">
        <v>28810</v>
      </c>
      <c r="N9" s="34">
        <v>2486</v>
      </c>
      <c r="O9" s="33">
        <v>1.1996</v>
      </c>
      <c r="P9" s="31">
        <v>8958</v>
      </c>
      <c r="Q9" s="35">
        <v>758</v>
      </c>
      <c r="R9" t="s">
        <v>11</v>
      </c>
    </row>
    <row r="11" spans="2:18" x14ac:dyDescent="0.25">
      <c r="B11" s="38" t="s">
        <v>25</v>
      </c>
    </row>
    <row r="12" spans="2:18" s="1" customFormat="1" ht="45" x14ac:dyDescent="0.25">
      <c r="B12" s="2" t="s">
        <v>0</v>
      </c>
      <c r="C12" s="23" t="s">
        <v>1</v>
      </c>
      <c r="D12" s="23" t="s">
        <v>16</v>
      </c>
      <c r="E12" s="23" t="s">
        <v>17</v>
      </c>
      <c r="F12" s="24" t="s">
        <v>18</v>
      </c>
      <c r="G12" s="24" t="s">
        <v>2</v>
      </c>
      <c r="H12" s="26" t="s">
        <v>19</v>
      </c>
      <c r="I12" s="26" t="s">
        <v>3</v>
      </c>
      <c r="J12" s="27" t="s">
        <v>20</v>
      </c>
      <c r="K12" s="27" t="s">
        <v>4</v>
      </c>
      <c r="L12" s="25" t="s">
        <v>5</v>
      </c>
      <c r="M12" s="25" t="s">
        <v>6</v>
      </c>
      <c r="N12" s="25" t="s">
        <v>7</v>
      </c>
      <c r="O12" s="28" t="s">
        <v>8</v>
      </c>
      <c r="P12" s="28" t="s">
        <v>9</v>
      </c>
      <c r="Q12" s="28" t="s">
        <v>10</v>
      </c>
    </row>
    <row r="13" spans="2:18" x14ac:dyDescent="0.25">
      <c r="B13" s="21" t="s">
        <v>12</v>
      </c>
      <c r="C13" s="4">
        <v>9875</v>
      </c>
      <c r="D13" s="5">
        <v>5099</v>
      </c>
      <c r="E13" s="6">
        <v>8.0709999999999997</v>
      </c>
      <c r="F13" s="10" t="s">
        <v>21</v>
      </c>
      <c r="G13" s="11" t="s">
        <v>21</v>
      </c>
      <c r="H13" s="4">
        <v>5040</v>
      </c>
      <c r="I13" s="6">
        <v>8.2797000000000001</v>
      </c>
      <c r="J13" s="4">
        <v>379</v>
      </c>
      <c r="K13" s="6">
        <v>5.5368000000000004</v>
      </c>
      <c r="L13" s="14">
        <v>1.6667000000000001</v>
      </c>
      <c r="M13" s="5">
        <v>25560</v>
      </c>
      <c r="N13" s="15">
        <v>3224</v>
      </c>
      <c r="O13" s="18" t="s">
        <v>21</v>
      </c>
      <c r="P13" s="19" t="s">
        <v>21</v>
      </c>
      <c r="Q13" s="20" t="s">
        <v>21</v>
      </c>
    </row>
    <row r="14" spans="2:18" x14ac:dyDescent="0.25">
      <c r="B14" s="22" t="s">
        <v>13</v>
      </c>
      <c r="C14" s="7">
        <v>17948</v>
      </c>
      <c r="D14" s="8">
        <v>13454</v>
      </c>
      <c r="E14" s="9">
        <v>9</v>
      </c>
      <c r="F14" s="7">
        <v>3</v>
      </c>
      <c r="G14" s="9">
        <v>263.76530000000002</v>
      </c>
      <c r="H14" s="7">
        <v>1090</v>
      </c>
      <c r="I14" s="9">
        <v>9</v>
      </c>
      <c r="J14" s="7">
        <v>13317</v>
      </c>
      <c r="K14" s="9">
        <v>9</v>
      </c>
      <c r="L14" s="16">
        <v>1.0037</v>
      </c>
      <c r="M14" s="8">
        <v>45676</v>
      </c>
      <c r="N14" s="17">
        <v>2117</v>
      </c>
      <c r="O14" s="16">
        <v>2.0497000000000001</v>
      </c>
      <c r="P14" s="8">
        <v>15460</v>
      </c>
      <c r="Q14" s="17">
        <v>2507</v>
      </c>
      <c r="R14" t="s">
        <v>11</v>
      </c>
    </row>
    <row r="15" spans="2:18" x14ac:dyDescent="0.25">
      <c r="B15" s="22" t="s">
        <v>14</v>
      </c>
      <c r="C15" s="7">
        <v>3</v>
      </c>
      <c r="D15" s="8">
        <v>2</v>
      </c>
      <c r="E15" s="9">
        <v>4</v>
      </c>
      <c r="F15" s="7">
        <v>0</v>
      </c>
      <c r="G15" s="9">
        <v>0</v>
      </c>
      <c r="H15" s="12">
        <v>0</v>
      </c>
      <c r="I15" s="13">
        <v>0</v>
      </c>
      <c r="J15" s="7">
        <v>2</v>
      </c>
      <c r="K15" s="9">
        <v>4</v>
      </c>
      <c r="L15" s="16">
        <v>1.1286</v>
      </c>
      <c r="M15" s="8">
        <v>7</v>
      </c>
      <c r="N15" s="17">
        <v>0</v>
      </c>
      <c r="O15" s="16">
        <v>0.5857</v>
      </c>
      <c r="P15" s="8">
        <v>2</v>
      </c>
      <c r="Q15" s="17">
        <v>0</v>
      </c>
      <c r="R15" t="s">
        <v>11</v>
      </c>
    </row>
    <row r="16" spans="2:18" x14ac:dyDescent="0.25">
      <c r="B16" s="29" t="s">
        <v>15</v>
      </c>
      <c r="C16" s="30">
        <v>9654</v>
      </c>
      <c r="D16" s="31">
        <v>5209</v>
      </c>
      <c r="E16" s="32">
        <v>5</v>
      </c>
      <c r="F16" s="30">
        <v>5</v>
      </c>
      <c r="G16" s="32">
        <v>226.9152</v>
      </c>
      <c r="H16" s="30">
        <v>1087</v>
      </c>
      <c r="I16" s="32">
        <v>7</v>
      </c>
      <c r="J16" s="30">
        <v>4475</v>
      </c>
      <c r="K16" s="32">
        <v>4</v>
      </c>
      <c r="L16" s="33">
        <v>1.2162999999999999</v>
      </c>
      <c r="M16" s="31">
        <v>23930</v>
      </c>
      <c r="N16" s="34">
        <v>1940</v>
      </c>
      <c r="O16" s="33">
        <v>1.1964999999999999</v>
      </c>
      <c r="P16" s="31">
        <v>7498</v>
      </c>
      <c r="Q16" s="35">
        <v>333</v>
      </c>
      <c r="R16" t="s">
        <v>11</v>
      </c>
    </row>
    <row r="18" spans="2:18" x14ac:dyDescent="0.25">
      <c r="B18" s="38" t="s">
        <v>26</v>
      </c>
    </row>
    <row r="19" spans="2:18" s="1" customFormat="1" ht="45" x14ac:dyDescent="0.25">
      <c r="B19" s="2" t="s">
        <v>0</v>
      </c>
      <c r="C19" s="23" t="s">
        <v>1</v>
      </c>
      <c r="D19" s="23" t="s">
        <v>16</v>
      </c>
      <c r="E19" s="23" t="s">
        <v>17</v>
      </c>
      <c r="F19" s="24" t="s">
        <v>18</v>
      </c>
      <c r="G19" s="24" t="s">
        <v>2</v>
      </c>
      <c r="H19" s="26" t="s">
        <v>19</v>
      </c>
      <c r="I19" s="26" t="s">
        <v>3</v>
      </c>
      <c r="J19" s="27" t="s">
        <v>20</v>
      </c>
      <c r="K19" s="27" t="s">
        <v>4</v>
      </c>
      <c r="L19" s="25" t="s">
        <v>5</v>
      </c>
      <c r="M19" s="25" t="s">
        <v>6</v>
      </c>
      <c r="N19" s="25" t="s">
        <v>7</v>
      </c>
      <c r="O19" s="28" t="s">
        <v>8</v>
      </c>
      <c r="P19" s="28" t="s">
        <v>9</v>
      </c>
      <c r="Q19" s="28" t="s">
        <v>10</v>
      </c>
    </row>
    <row r="20" spans="2:18" x14ac:dyDescent="0.25">
      <c r="B20" s="21" t="s">
        <v>12</v>
      </c>
      <c r="C20" s="4">
        <v>10557</v>
      </c>
      <c r="D20" s="5">
        <v>5923</v>
      </c>
      <c r="E20" s="6">
        <v>7</v>
      </c>
      <c r="F20" s="10" t="s">
        <v>36</v>
      </c>
      <c r="G20" s="11" t="s">
        <v>11</v>
      </c>
      <c r="H20" s="4">
        <v>5858</v>
      </c>
      <c r="I20" s="6">
        <v>7</v>
      </c>
      <c r="J20" s="4">
        <v>464</v>
      </c>
      <c r="K20" s="6">
        <v>5.4751000000000003</v>
      </c>
      <c r="L20" s="14">
        <v>1.8142</v>
      </c>
      <c r="M20" s="5">
        <v>27017</v>
      </c>
      <c r="N20" s="15">
        <v>3210</v>
      </c>
      <c r="O20" s="18" t="s">
        <v>36</v>
      </c>
      <c r="P20" s="19" t="s">
        <v>11</v>
      </c>
      <c r="Q20" s="20" t="s">
        <v>11</v>
      </c>
    </row>
    <row r="21" spans="2:18" x14ac:dyDescent="0.25">
      <c r="B21" s="22" t="s">
        <v>13</v>
      </c>
      <c r="C21" s="7">
        <v>18611</v>
      </c>
      <c r="D21" s="8">
        <v>14777</v>
      </c>
      <c r="E21" s="9">
        <v>5</v>
      </c>
      <c r="F21" s="7">
        <v>23</v>
      </c>
      <c r="G21" s="9">
        <v>309.62959999999998</v>
      </c>
      <c r="H21" s="7">
        <v>1355</v>
      </c>
      <c r="I21" s="9">
        <v>8</v>
      </c>
      <c r="J21" s="7">
        <v>14570</v>
      </c>
      <c r="K21" s="9">
        <v>5</v>
      </c>
      <c r="L21" s="16">
        <v>0.82199999999999995</v>
      </c>
      <c r="M21" s="8">
        <v>48257</v>
      </c>
      <c r="N21" s="17">
        <v>1941</v>
      </c>
      <c r="O21" s="16">
        <v>2.1038999999999999</v>
      </c>
      <c r="P21" s="8">
        <v>15879</v>
      </c>
      <c r="Q21" s="17">
        <v>2687</v>
      </c>
      <c r="R21" t="s">
        <v>11</v>
      </c>
    </row>
    <row r="22" spans="2:18" s="44" customFormat="1" x14ac:dyDescent="0.25">
      <c r="B22" s="22" t="s">
        <v>14</v>
      </c>
      <c r="C22" s="12">
        <v>5</v>
      </c>
      <c r="D22" s="40">
        <v>5</v>
      </c>
      <c r="E22" s="13">
        <v>8</v>
      </c>
      <c r="F22" s="12">
        <v>0</v>
      </c>
      <c r="G22" s="13">
        <v>0</v>
      </c>
      <c r="H22" s="12">
        <v>1</v>
      </c>
      <c r="I22" s="13">
        <v>18</v>
      </c>
      <c r="J22" s="12">
        <v>4</v>
      </c>
      <c r="K22" s="13">
        <v>6</v>
      </c>
      <c r="L22" s="41">
        <v>2.1339999999999999</v>
      </c>
      <c r="M22" s="40">
        <v>13</v>
      </c>
      <c r="N22" s="42">
        <v>1</v>
      </c>
      <c r="O22" s="41">
        <v>0.71489999999999998</v>
      </c>
      <c r="P22" s="43">
        <v>4</v>
      </c>
      <c r="Q22" s="42">
        <v>0</v>
      </c>
      <c r="R22" s="44" t="s">
        <v>11</v>
      </c>
    </row>
    <row r="23" spans="2:18" x14ac:dyDescent="0.25">
      <c r="B23" s="29" t="s">
        <v>15</v>
      </c>
      <c r="C23" s="30">
        <v>9258</v>
      </c>
      <c r="D23" s="31">
        <v>5012</v>
      </c>
      <c r="E23" s="32">
        <v>4</v>
      </c>
      <c r="F23" s="30">
        <v>4</v>
      </c>
      <c r="G23" s="32">
        <v>260.46949999999998</v>
      </c>
      <c r="H23" s="30">
        <v>1278</v>
      </c>
      <c r="I23" s="32">
        <v>7</v>
      </c>
      <c r="J23" s="30">
        <v>4087</v>
      </c>
      <c r="K23" s="32">
        <v>3</v>
      </c>
      <c r="L23" s="33">
        <v>1.0285</v>
      </c>
      <c r="M23" s="31">
        <v>23787</v>
      </c>
      <c r="N23" s="34">
        <v>1697</v>
      </c>
      <c r="O23" s="33">
        <v>0.71040000000000003</v>
      </c>
      <c r="P23" s="31">
        <v>7181</v>
      </c>
      <c r="Q23" s="35">
        <v>239</v>
      </c>
      <c r="R23" t="s">
        <v>11</v>
      </c>
    </row>
    <row r="25" spans="2:18" x14ac:dyDescent="0.25">
      <c r="B25" s="38" t="s">
        <v>27</v>
      </c>
    </row>
    <row r="26" spans="2:18" ht="45" x14ac:dyDescent="0.25">
      <c r="B26" s="2" t="s">
        <v>0</v>
      </c>
      <c r="C26" s="23" t="s">
        <v>1</v>
      </c>
      <c r="D26" s="23" t="s">
        <v>16</v>
      </c>
      <c r="E26" s="23" t="s">
        <v>17</v>
      </c>
      <c r="F26" s="24" t="s">
        <v>18</v>
      </c>
      <c r="G26" s="24" t="s">
        <v>2</v>
      </c>
      <c r="H26" s="26" t="s">
        <v>19</v>
      </c>
      <c r="I26" s="26" t="s">
        <v>3</v>
      </c>
      <c r="J26" s="27" t="s">
        <v>20</v>
      </c>
      <c r="K26" s="27" t="s">
        <v>4</v>
      </c>
      <c r="L26" s="25" t="s">
        <v>5</v>
      </c>
      <c r="M26" s="25" t="s">
        <v>6</v>
      </c>
      <c r="N26" s="25" t="s">
        <v>7</v>
      </c>
      <c r="O26" s="28" t="s">
        <v>8</v>
      </c>
      <c r="P26" s="28" t="s">
        <v>9</v>
      </c>
      <c r="Q26" s="28" t="s">
        <v>10</v>
      </c>
    </row>
    <row r="27" spans="2:18" x14ac:dyDescent="0.25">
      <c r="B27" s="21" t="s">
        <v>12</v>
      </c>
      <c r="C27" s="4">
        <v>10052</v>
      </c>
      <c r="D27" s="5">
        <v>5859</v>
      </c>
      <c r="E27" s="6">
        <v>7</v>
      </c>
      <c r="F27" s="10" t="s">
        <v>21</v>
      </c>
      <c r="G27" s="11" t="s">
        <v>21</v>
      </c>
      <c r="H27" s="4">
        <v>5251</v>
      </c>
      <c r="I27" s="6">
        <v>7</v>
      </c>
      <c r="J27" s="4">
        <v>608</v>
      </c>
      <c r="K27" s="6">
        <v>7.4539</v>
      </c>
      <c r="L27" s="14">
        <v>1.8117000000000001</v>
      </c>
      <c r="M27" s="5">
        <v>27199</v>
      </c>
      <c r="N27" s="15">
        <v>3076</v>
      </c>
      <c r="O27" s="18" t="s">
        <v>21</v>
      </c>
      <c r="P27" s="19" t="s">
        <v>21</v>
      </c>
      <c r="Q27" s="20" t="s">
        <v>21</v>
      </c>
    </row>
    <row r="28" spans="2:18" x14ac:dyDescent="0.25">
      <c r="B28" s="22" t="s">
        <v>13</v>
      </c>
      <c r="C28" s="7">
        <v>16436</v>
      </c>
      <c r="D28" s="8">
        <v>12424</v>
      </c>
      <c r="E28" s="9">
        <v>4</v>
      </c>
      <c r="F28" s="7">
        <v>0</v>
      </c>
      <c r="G28" s="9">
        <v>0</v>
      </c>
      <c r="H28" s="7">
        <v>1120</v>
      </c>
      <c r="I28" s="9">
        <v>8</v>
      </c>
      <c r="J28" s="7">
        <v>11304</v>
      </c>
      <c r="K28" s="9">
        <v>4</v>
      </c>
      <c r="L28" s="16">
        <v>0.83979999999999999</v>
      </c>
      <c r="M28" s="8">
        <v>44804</v>
      </c>
      <c r="N28" s="17">
        <v>2040</v>
      </c>
      <c r="O28" s="16">
        <v>2.3773</v>
      </c>
      <c r="P28" s="8">
        <v>14682</v>
      </c>
      <c r="Q28" s="17">
        <v>2355</v>
      </c>
    </row>
    <row r="29" spans="2:18" x14ac:dyDescent="0.25">
      <c r="B29" s="22" t="s">
        <v>14</v>
      </c>
      <c r="C29" s="12">
        <v>5</v>
      </c>
      <c r="D29" s="40">
        <v>3</v>
      </c>
      <c r="E29" s="13">
        <v>2</v>
      </c>
      <c r="F29" s="12">
        <v>0</v>
      </c>
      <c r="G29" s="13">
        <v>0</v>
      </c>
      <c r="H29" s="12">
        <v>0</v>
      </c>
      <c r="I29" s="13">
        <v>0</v>
      </c>
      <c r="J29" s="12">
        <v>3</v>
      </c>
      <c r="K29" s="13">
        <v>2</v>
      </c>
      <c r="L29" s="41">
        <v>0.58099999999999996</v>
      </c>
      <c r="M29" s="40">
        <v>16</v>
      </c>
      <c r="N29" s="42">
        <v>1</v>
      </c>
      <c r="O29" s="41">
        <v>1.6584000000000001</v>
      </c>
      <c r="P29" s="43">
        <v>5</v>
      </c>
      <c r="Q29" s="42">
        <v>0</v>
      </c>
    </row>
    <row r="30" spans="2:18" x14ac:dyDescent="0.25">
      <c r="B30" s="29" t="s">
        <v>15</v>
      </c>
      <c r="C30" s="30">
        <v>8387</v>
      </c>
      <c r="D30" s="31">
        <v>4379</v>
      </c>
      <c r="E30" s="32">
        <v>4</v>
      </c>
      <c r="F30" s="30">
        <v>3</v>
      </c>
      <c r="G30" s="32">
        <v>194.46520000000001</v>
      </c>
      <c r="H30" s="30">
        <v>1119</v>
      </c>
      <c r="I30" s="32">
        <v>6</v>
      </c>
      <c r="J30" s="30">
        <v>3260</v>
      </c>
      <c r="K30" s="32">
        <v>3.4485000000000001</v>
      </c>
      <c r="L30" s="33">
        <v>0.93269999999999997</v>
      </c>
      <c r="M30" s="31">
        <v>21380</v>
      </c>
      <c r="N30" s="34">
        <v>1298</v>
      </c>
      <c r="O30" s="33">
        <v>0.85870000000000002</v>
      </c>
      <c r="P30" s="31">
        <v>6201</v>
      </c>
      <c r="Q30" s="35">
        <v>306</v>
      </c>
    </row>
    <row r="32" spans="2:18" x14ac:dyDescent="0.25">
      <c r="B32" s="38" t="s">
        <v>28</v>
      </c>
    </row>
    <row r="33" spans="2:17" ht="45" x14ac:dyDescent="0.25">
      <c r="B33" s="2" t="s">
        <v>0</v>
      </c>
      <c r="C33" s="23" t="s">
        <v>1</v>
      </c>
      <c r="D33" s="23" t="s">
        <v>16</v>
      </c>
      <c r="E33" s="23" t="s">
        <v>17</v>
      </c>
      <c r="F33" s="24" t="s">
        <v>18</v>
      </c>
      <c r="G33" s="24" t="s">
        <v>2</v>
      </c>
      <c r="H33" s="26" t="s">
        <v>19</v>
      </c>
      <c r="I33" s="26" t="s">
        <v>3</v>
      </c>
      <c r="J33" s="27" t="s">
        <v>20</v>
      </c>
      <c r="K33" s="27" t="s">
        <v>4</v>
      </c>
      <c r="L33" s="25" t="s">
        <v>5</v>
      </c>
      <c r="M33" s="25" t="s">
        <v>6</v>
      </c>
      <c r="N33" s="25" t="s">
        <v>7</v>
      </c>
      <c r="O33" s="28" t="s">
        <v>8</v>
      </c>
      <c r="P33" s="28" t="s">
        <v>9</v>
      </c>
      <c r="Q33" s="28" t="s">
        <v>10</v>
      </c>
    </row>
    <row r="34" spans="2:17" x14ac:dyDescent="0.25">
      <c r="B34" s="21" t="s">
        <v>12</v>
      </c>
      <c r="C34" s="4">
        <v>10599</v>
      </c>
      <c r="D34" s="5">
        <v>6657</v>
      </c>
      <c r="E34" s="6">
        <v>7</v>
      </c>
      <c r="F34" s="10" t="s">
        <v>21</v>
      </c>
      <c r="G34" s="11" t="s">
        <v>21</v>
      </c>
      <c r="H34" s="4">
        <v>5965</v>
      </c>
      <c r="I34" s="6">
        <v>7</v>
      </c>
      <c r="J34" s="4">
        <v>692</v>
      </c>
      <c r="K34" s="6">
        <v>1.2257</v>
      </c>
      <c r="L34" s="14">
        <v>1.6962999999999999</v>
      </c>
      <c r="M34" s="5">
        <v>28711</v>
      </c>
      <c r="N34" s="15">
        <v>2367</v>
      </c>
      <c r="O34" s="18" t="s">
        <v>21</v>
      </c>
      <c r="P34" s="19" t="s">
        <v>21</v>
      </c>
      <c r="Q34" s="20" t="s">
        <v>21</v>
      </c>
    </row>
    <row r="35" spans="2:17" x14ac:dyDescent="0.25">
      <c r="B35" s="22" t="s">
        <v>13</v>
      </c>
      <c r="C35" s="7">
        <v>18911</v>
      </c>
      <c r="D35" s="8">
        <v>14465</v>
      </c>
      <c r="E35" s="9">
        <v>4</v>
      </c>
      <c r="F35" s="7">
        <v>0</v>
      </c>
      <c r="G35" s="9">
        <v>0</v>
      </c>
      <c r="H35" s="7">
        <v>1205</v>
      </c>
      <c r="I35" s="9">
        <v>7</v>
      </c>
      <c r="J35" s="7">
        <v>13260</v>
      </c>
      <c r="K35" s="9">
        <v>4</v>
      </c>
      <c r="L35" s="16">
        <v>0.77010000000000001</v>
      </c>
      <c r="M35" s="8">
        <v>50735</v>
      </c>
      <c r="N35" s="17">
        <v>842</v>
      </c>
      <c r="O35" s="16">
        <v>2.1063000000000001</v>
      </c>
      <c r="P35" s="8">
        <v>16945</v>
      </c>
      <c r="Q35" s="17">
        <v>2694</v>
      </c>
    </row>
    <row r="36" spans="2:17" x14ac:dyDescent="0.25">
      <c r="B36" s="22" t="s">
        <v>14</v>
      </c>
      <c r="C36" s="12">
        <v>6</v>
      </c>
      <c r="D36" s="40">
        <v>7</v>
      </c>
      <c r="E36" s="13">
        <v>3</v>
      </c>
      <c r="F36" s="12">
        <v>0</v>
      </c>
      <c r="G36" s="13">
        <v>0</v>
      </c>
      <c r="H36" s="12">
        <v>1</v>
      </c>
      <c r="I36" s="13">
        <v>5</v>
      </c>
      <c r="J36" s="12">
        <v>6</v>
      </c>
      <c r="K36" s="13">
        <v>3</v>
      </c>
      <c r="L36" s="41">
        <v>0.28620000000000001</v>
      </c>
      <c r="M36" s="40">
        <v>18</v>
      </c>
      <c r="N36" s="42">
        <v>0</v>
      </c>
      <c r="O36" s="41">
        <v>1.9758</v>
      </c>
      <c r="P36" s="43">
        <v>6</v>
      </c>
      <c r="Q36" s="42">
        <v>1</v>
      </c>
    </row>
    <row r="37" spans="2:17" x14ac:dyDescent="0.25">
      <c r="B37" s="29" t="s">
        <v>15</v>
      </c>
      <c r="C37" s="30">
        <v>8826</v>
      </c>
      <c r="D37" s="31">
        <v>4529</v>
      </c>
      <c r="E37" s="32">
        <v>3</v>
      </c>
      <c r="F37" s="30">
        <v>3</v>
      </c>
      <c r="G37" s="32">
        <v>190.57820000000001</v>
      </c>
      <c r="H37" s="30">
        <v>1127</v>
      </c>
      <c r="I37" s="32">
        <v>6</v>
      </c>
      <c r="J37" s="30">
        <v>3402</v>
      </c>
      <c r="K37" s="32">
        <v>2</v>
      </c>
      <c r="L37" s="33">
        <v>0.77890000000000004</v>
      </c>
      <c r="M37" s="31">
        <v>22439</v>
      </c>
      <c r="N37" s="34">
        <v>472</v>
      </c>
      <c r="O37" s="33">
        <v>0.79630000000000001</v>
      </c>
      <c r="P37" s="31">
        <v>6531</v>
      </c>
      <c r="Q37" s="35">
        <v>325</v>
      </c>
    </row>
    <row r="39" spans="2:17" x14ac:dyDescent="0.25">
      <c r="B39" s="38" t="s">
        <v>29</v>
      </c>
    </row>
    <row r="40" spans="2:17" ht="45" x14ac:dyDescent="0.25">
      <c r="B40" s="2" t="s">
        <v>0</v>
      </c>
      <c r="C40" s="23" t="s">
        <v>1</v>
      </c>
      <c r="D40" s="23" t="s">
        <v>16</v>
      </c>
      <c r="E40" s="23" t="s">
        <v>17</v>
      </c>
      <c r="F40" s="24" t="s">
        <v>18</v>
      </c>
      <c r="G40" s="24" t="s">
        <v>2</v>
      </c>
      <c r="H40" s="26" t="s">
        <v>19</v>
      </c>
      <c r="I40" s="26" t="s">
        <v>3</v>
      </c>
      <c r="J40" s="27" t="s">
        <v>20</v>
      </c>
      <c r="K40" s="27" t="s">
        <v>4</v>
      </c>
      <c r="L40" s="25" t="s">
        <v>5</v>
      </c>
      <c r="M40" s="25" t="s">
        <v>6</v>
      </c>
      <c r="N40" s="25" t="s">
        <v>7</v>
      </c>
      <c r="O40" s="28" t="s">
        <v>8</v>
      </c>
      <c r="P40" s="28" t="s">
        <v>9</v>
      </c>
      <c r="Q40" s="28" t="s">
        <v>10</v>
      </c>
    </row>
    <row r="41" spans="2:17" x14ac:dyDescent="0.25">
      <c r="B41" s="21" t="s">
        <v>12</v>
      </c>
      <c r="C41" s="4">
        <v>13063</v>
      </c>
      <c r="D41" s="5">
        <v>5567</v>
      </c>
      <c r="E41" s="6">
        <v>6</v>
      </c>
      <c r="F41" s="10" t="s">
        <v>21</v>
      </c>
      <c r="G41" s="11" t="s">
        <v>21</v>
      </c>
      <c r="H41" s="4">
        <v>4836</v>
      </c>
      <c r="I41" s="6">
        <v>6</v>
      </c>
      <c r="J41" s="4">
        <v>731</v>
      </c>
      <c r="K41" s="6">
        <v>2.1661999999999999</v>
      </c>
      <c r="L41" s="14">
        <v>1.7992999999999999</v>
      </c>
      <c r="M41" s="5">
        <v>32128</v>
      </c>
      <c r="N41" s="15">
        <v>3020</v>
      </c>
      <c r="O41" s="18" t="s">
        <v>21</v>
      </c>
      <c r="P41" s="19" t="s">
        <v>21</v>
      </c>
      <c r="Q41" s="20" t="s">
        <v>21</v>
      </c>
    </row>
    <row r="42" spans="2:17" x14ac:dyDescent="0.25">
      <c r="B42" s="22" t="s">
        <v>13</v>
      </c>
      <c r="C42" s="7">
        <v>17615</v>
      </c>
      <c r="D42" s="8">
        <v>12467</v>
      </c>
      <c r="E42" s="9">
        <v>4</v>
      </c>
      <c r="F42" s="7">
        <v>0</v>
      </c>
      <c r="G42" s="9">
        <v>0</v>
      </c>
      <c r="H42" s="7">
        <v>792</v>
      </c>
      <c r="I42" s="9">
        <v>7</v>
      </c>
      <c r="J42" s="7">
        <v>11675</v>
      </c>
      <c r="K42" s="9">
        <v>4</v>
      </c>
      <c r="L42" s="16">
        <v>0.8054</v>
      </c>
      <c r="M42" s="8">
        <v>47316</v>
      </c>
      <c r="N42" s="17">
        <v>932</v>
      </c>
      <c r="O42" s="16">
        <v>2.4171</v>
      </c>
      <c r="P42" s="8">
        <v>15596</v>
      </c>
      <c r="Q42" s="17">
        <v>3684</v>
      </c>
    </row>
    <row r="43" spans="2:17" x14ac:dyDescent="0.25">
      <c r="B43" s="22" t="s">
        <v>14</v>
      </c>
      <c r="C43" s="12">
        <v>6</v>
      </c>
      <c r="D43" s="40">
        <v>2</v>
      </c>
      <c r="E43" s="13">
        <v>3</v>
      </c>
      <c r="F43" s="12">
        <v>0</v>
      </c>
      <c r="G43" s="13">
        <v>0</v>
      </c>
      <c r="H43" s="12">
        <v>0</v>
      </c>
      <c r="I43" s="13">
        <v>0</v>
      </c>
      <c r="J43" s="12">
        <v>2</v>
      </c>
      <c r="K43" s="13">
        <v>3</v>
      </c>
      <c r="L43" s="41">
        <v>0.27950000000000003</v>
      </c>
      <c r="M43" s="40">
        <v>9</v>
      </c>
      <c r="N43" s="42">
        <v>0</v>
      </c>
      <c r="O43" s="41">
        <v>1.7040999999999999</v>
      </c>
      <c r="P43" s="43">
        <v>3</v>
      </c>
      <c r="Q43" s="42">
        <v>0</v>
      </c>
    </row>
    <row r="44" spans="2:17" x14ac:dyDescent="0.25">
      <c r="B44" s="29" t="s">
        <v>15</v>
      </c>
      <c r="C44" s="30">
        <v>8734</v>
      </c>
      <c r="D44" s="31">
        <v>3859</v>
      </c>
      <c r="E44" s="32">
        <v>3</v>
      </c>
      <c r="F44" s="30">
        <v>2</v>
      </c>
      <c r="G44" s="32">
        <v>465.80020000000002</v>
      </c>
      <c r="H44" s="30">
        <v>839</v>
      </c>
      <c r="I44" s="32">
        <v>6</v>
      </c>
      <c r="J44" s="30">
        <v>3020</v>
      </c>
      <c r="K44" s="32">
        <v>2</v>
      </c>
      <c r="L44" s="33">
        <v>0.89070000000000005</v>
      </c>
      <c r="M44" s="31">
        <v>21960</v>
      </c>
      <c r="N44" s="34">
        <v>623</v>
      </c>
      <c r="O44" s="33">
        <v>0.84809999999999997</v>
      </c>
      <c r="P44" s="31">
        <v>6379</v>
      </c>
      <c r="Q44" s="35">
        <v>328</v>
      </c>
    </row>
    <row r="46" spans="2:17" x14ac:dyDescent="0.25">
      <c r="B46" s="38" t="s">
        <v>30</v>
      </c>
    </row>
    <row r="47" spans="2:17" ht="45" x14ac:dyDescent="0.25">
      <c r="B47" s="2" t="s">
        <v>0</v>
      </c>
      <c r="C47" s="23" t="s">
        <v>1</v>
      </c>
      <c r="D47" s="23" t="s">
        <v>16</v>
      </c>
      <c r="E47" s="23" t="s">
        <v>17</v>
      </c>
      <c r="F47" s="24" t="s">
        <v>18</v>
      </c>
      <c r="G47" s="24" t="s">
        <v>2</v>
      </c>
      <c r="H47" s="26" t="s">
        <v>19</v>
      </c>
      <c r="I47" s="26" t="s">
        <v>3</v>
      </c>
      <c r="J47" s="27" t="s">
        <v>20</v>
      </c>
      <c r="K47" s="27" t="s">
        <v>4</v>
      </c>
      <c r="L47" s="25" t="s">
        <v>5</v>
      </c>
      <c r="M47" s="25" t="s">
        <v>6</v>
      </c>
      <c r="N47" s="25" t="s">
        <v>7</v>
      </c>
      <c r="O47" s="28" t="s">
        <v>8</v>
      </c>
      <c r="P47" s="28" t="s">
        <v>9</v>
      </c>
      <c r="Q47" s="28" t="s">
        <v>10</v>
      </c>
    </row>
    <row r="48" spans="2:17" x14ac:dyDescent="0.25">
      <c r="B48" s="21" t="s">
        <v>12</v>
      </c>
      <c r="C48" s="4">
        <v>13096</v>
      </c>
      <c r="D48" s="45">
        <v>6228</v>
      </c>
      <c r="E48" s="46">
        <v>6</v>
      </c>
      <c r="F48" s="47" t="s">
        <v>21</v>
      </c>
      <c r="G48" s="48" t="s">
        <v>21</v>
      </c>
      <c r="H48" s="49">
        <v>5935</v>
      </c>
      <c r="I48" s="46">
        <v>5.22</v>
      </c>
      <c r="J48" s="49">
        <v>293</v>
      </c>
      <c r="K48" s="46">
        <v>4.8699000000000003</v>
      </c>
      <c r="L48" s="14">
        <v>1.6485000000000001</v>
      </c>
      <c r="M48" s="5">
        <v>33142</v>
      </c>
      <c r="N48" s="15">
        <v>2893</v>
      </c>
      <c r="O48" s="18" t="s">
        <v>21</v>
      </c>
      <c r="P48" s="19" t="s">
        <v>21</v>
      </c>
      <c r="Q48" s="20" t="s">
        <v>21</v>
      </c>
    </row>
    <row r="49" spans="2:17" x14ac:dyDescent="0.25">
      <c r="B49" s="22" t="s">
        <v>13</v>
      </c>
      <c r="C49" s="7">
        <v>17264</v>
      </c>
      <c r="D49" s="50">
        <v>12689</v>
      </c>
      <c r="E49" s="51">
        <v>6</v>
      </c>
      <c r="F49" s="52">
        <v>0</v>
      </c>
      <c r="G49" s="51">
        <v>0</v>
      </c>
      <c r="H49" s="52">
        <v>984</v>
      </c>
      <c r="I49" s="51">
        <v>8.6999999999999993</v>
      </c>
      <c r="J49" s="52">
        <v>11705</v>
      </c>
      <c r="K49" s="51">
        <v>5.43</v>
      </c>
      <c r="L49" s="16">
        <v>0.87960000000000005</v>
      </c>
      <c r="M49" s="8">
        <v>45567</v>
      </c>
      <c r="N49" s="17">
        <v>1345</v>
      </c>
      <c r="O49" s="16">
        <v>2.2191000000000001</v>
      </c>
      <c r="P49" s="8">
        <v>14664</v>
      </c>
      <c r="Q49" s="17">
        <v>2744</v>
      </c>
    </row>
    <row r="50" spans="2:17" x14ac:dyDescent="0.25">
      <c r="B50" s="22" t="s">
        <v>14</v>
      </c>
      <c r="C50" s="12">
        <v>4</v>
      </c>
      <c r="D50" s="53">
        <v>6</v>
      </c>
      <c r="E50" s="54">
        <v>11</v>
      </c>
      <c r="F50" s="55">
        <v>0</v>
      </c>
      <c r="G50" s="54">
        <v>0</v>
      </c>
      <c r="H50" s="55">
        <v>1</v>
      </c>
      <c r="I50" s="54">
        <v>3.9668999999999999</v>
      </c>
      <c r="J50" s="55">
        <v>5</v>
      </c>
      <c r="K50" s="54">
        <v>12.2</v>
      </c>
      <c r="L50" s="41">
        <v>0.9022</v>
      </c>
      <c r="M50" s="40">
        <v>13</v>
      </c>
      <c r="N50" s="42">
        <v>0</v>
      </c>
      <c r="O50" s="41">
        <v>1.6019000000000001</v>
      </c>
      <c r="P50" s="43">
        <v>4</v>
      </c>
      <c r="Q50" s="42">
        <v>1</v>
      </c>
    </row>
    <row r="51" spans="2:17" x14ac:dyDescent="0.25">
      <c r="B51" s="29" t="s">
        <v>15</v>
      </c>
      <c r="C51" s="30">
        <v>8866</v>
      </c>
      <c r="D51" s="56">
        <v>3405</v>
      </c>
      <c r="E51" s="57">
        <v>4.6352000000000002</v>
      </c>
      <c r="F51" s="58">
        <v>0</v>
      </c>
      <c r="G51" s="57">
        <v>0</v>
      </c>
      <c r="H51" s="58">
        <v>857</v>
      </c>
      <c r="I51" s="57">
        <v>6.69</v>
      </c>
      <c r="J51" s="58">
        <v>2548</v>
      </c>
      <c r="K51" s="57">
        <v>3.2</v>
      </c>
      <c r="L51" s="33">
        <v>0.90949999999999998</v>
      </c>
      <c r="M51" s="31">
        <v>21571</v>
      </c>
      <c r="N51" s="34">
        <v>661</v>
      </c>
      <c r="O51" s="33">
        <v>0.70679999999999998</v>
      </c>
      <c r="P51" s="31">
        <v>5909</v>
      </c>
      <c r="Q51" s="35">
        <v>264</v>
      </c>
    </row>
    <row r="53" spans="2:17" x14ac:dyDescent="0.25">
      <c r="B53" s="38" t="s">
        <v>31</v>
      </c>
    </row>
    <row r="54" spans="2:17" ht="45" x14ac:dyDescent="0.25">
      <c r="B54" s="2" t="s">
        <v>0</v>
      </c>
      <c r="C54" s="23" t="s">
        <v>1</v>
      </c>
      <c r="D54" s="23" t="s">
        <v>16</v>
      </c>
      <c r="E54" s="23" t="s">
        <v>17</v>
      </c>
      <c r="F54" s="24" t="s">
        <v>18</v>
      </c>
      <c r="G54" s="24" t="s">
        <v>2</v>
      </c>
      <c r="H54" s="26" t="s">
        <v>19</v>
      </c>
      <c r="I54" s="26" t="s">
        <v>3</v>
      </c>
      <c r="J54" s="27" t="s">
        <v>20</v>
      </c>
      <c r="K54" s="27" t="s">
        <v>4</v>
      </c>
      <c r="L54" s="25" t="s">
        <v>5</v>
      </c>
      <c r="M54" s="25" t="s">
        <v>6</v>
      </c>
      <c r="N54" s="25" t="s">
        <v>7</v>
      </c>
      <c r="O54" s="28" t="s">
        <v>8</v>
      </c>
      <c r="P54" s="28" t="s">
        <v>9</v>
      </c>
      <c r="Q54" s="28" t="s">
        <v>10</v>
      </c>
    </row>
    <row r="55" spans="2:17" x14ac:dyDescent="0.25">
      <c r="B55" s="21" t="s">
        <v>12</v>
      </c>
      <c r="C55" s="4">
        <v>15121</v>
      </c>
      <c r="D55" s="45">
        <v>6076</v>
      </c>
      <c r="E55" s="46">
        <v>5</v>
      </c>
      <c r="F55" s="47" t="s">
        <v>21</v>
      </c>
      <c r="G55" s="48" t="s">
        <v>21</v>
      </c>
      <c r="H55" s="49">
        <v>5822</v>
      </c>
      <c r="I55" s="46">
        <v>4.84</v>
      </c>
      <c r="J55" s="49">
        <v>254</v>
      </c>
      <c r="K55" s="46">
        <v>7</v>
      </c>
      <c r="L55" s="14">
        <v>1.5858000000000001</v>
      </c>
      <c r="M55" s="5">
        <v>36361</v>
      </c>
      <c r="N55" s="15">
        <v>3280</v>
      </c>
      <c r="O55" s="18" t="s">
        <v>21</v>
      </c>
      <c r="P55" s="19" t="s">
        <v>21</v>
      </c>
      <c r="Q55" s="20" t="s">
        <v>21</v>
      </c>
    </row>
    <row r="56" spans="2:17" x14ac:dyDescent="0.25">
      <c r="B56" s="22" t="s">
        <v>13</v>
      </c>
      <c r="C56" s="7">
        <v>18244</v>
      </c>
      <c r="D56" s="50">
        <v>11671</v>
      </c>
      <c r="E56" s="51">
        <v>4</v>
      </c>
      <c r="F56" s="52">
        <v>0</v>
      </c>
      <c r="G56" s="51">
        <v>0</v>
      </c>
      <c r="H56" s="52">
        <v>1148</v>
      </c>
      <c r="I56" s="51">
        <v>5.76</v>
      </c>
      <c r="J56" s="52">
        <v>10523</v>
      </c>
      <c r="K56" s="51">
        <v>3.11</v>
      </c>
      <c r="L56" s="16">
        <v>0.84309999999999996</v>
      </c>
      <c r="M56" s="8">
        <v>47867</v>
      </c>
      <c r="N56" s="17">
        <v>1119</v>
      </c>
      <c r="O56" s="16">
        <v>1.7504</v>
      </c>
      <c r="P56" s="8">
        <v>15920</v>
      </c>
      <c r="Q56" s="17">
        <v>1758</v>
      </c>
    </row>
    <row r="57" spans="2:17" x14ac:dyDescent="0.25">
      <c r="B57" s="22" t="s">
        <v>14</v>
      </c>
      <c r="C57" s="12">
        <v>2</v>
      </c>
      <c r="D57" s="53">
        <v>2</v>
      </c>
      <c r="E57" s="54">
        <v>2</v>
      </c>
      <c r="F57" s="55">
        <v>0</v>
      </c>
      <c r="G57" s="54">
        <v>0</v>
      </c>
      <c r="H57" s="55">
        <v>0</v>
      </c>
      <c r="I57" s="54">
        <v>0</v>
      </c>
      <c r="J57" s="55">
        <v>2</v>
      </c>
      <c r="K57" s="54">
        <v>2</v>
      </c>
      <c r="L57" s="41">
        <v>0.99970000000000003</v>
      </c>
      <c r="M57" s="40">
        <v>6</v>
      </c>
      <c r="N57" s="42">
        <v>0</v>
      </c>
      <c r="O57" s="41">
        <v>0.74309999999999998</v>
      </c>
      <c r="P57" s="43">
        <v>2</v>
      </c>
      <c r="Q57" s="42">
        <v>0</v>
      </c>
    </row>
    <row r="58" spans="2:17" x14ac:dyDescent="0.25">
      <c r="B58" s="29" t="s">
        <v>15</v>
      </c>
      <c r="C58" s="30">
        <v>10927</v>
      </c>
      <c r="D58" s="56">
        <v>4055</v>
      </c>
      <c r="E58" s="57">
        <v>3</v>
      </c>
      <c r="F58" s="58">
        <v>1</v>
      </c>
      <c r="G58" s="57">
        <v>770.28920000000005</v>
      </c>
      <c r="H58" s="58">
        <v>1108</v>
      </c>
      <c r="I58" s="57">
        <v>4.6500000000000004</v>
      </c>
      <c r="J58" s="58">
        <v>2947</v>
      </c>
      <c r="K58" s="57">
        <v>2.1</v>
      </c>
      <c r="L58" s="33">
        <v>0.85880000000000001</v>
      </c>
      <c r="M58" s="31">
        <v>26828</v>
      </c>
      <c r="N58" s="34">
        <v>810</v>
      </c>
      <c r="O58" s="33">
        <v>0.6331</v>
      </c>
      <c r="P58" s="31">
        <v>7639</v>
      </c>
      <c r="Q58" s="35">
        <v>282</v>
      </c>
    </row>
    <row r="60" spans="2:17" x14ac:dyDescent="0.25">
      <c r="B60" s="38" t="s">
        <v>32</v>
      </c>
    </row>
    <row r="61" spans="2:17" ht="45" x14ac:dyDescent="0.25">
      <c r="B61" s="2" t="s">
        <v>0</v>
      </c>
      <c r="C61" s="23" t="s">
        <v>1</v>
      </c>
      <c r="D61" s="23" t="s">
        <v>16</v>
      </c>
      <c r="E61" s="23" t="s">
        <v>17</v>
      </c>
      <c r="F61" s="24" t="s">
        <v>18</v>
      </c>
      <c r="G61" s="24" t="s">
        <v>2</v>
      </c>
      <c r="H61" s="26" t="s">
        <v>19</v>
      </c>
      <c r="I61" s="26" t="s">
        <v>3</v>
      </c>
      <c r="J61" s="27" t="s">
        <v>20</v>
      </c>
      <c r="K61" s="27" t="s">
        <v>4</v>
      </c>
      <c r="L61" s="25" t="s">
        <v>5</v>
      </c>
      <c r="M61" s="25" t="s">
        <v>6</v>
      </c>
      <c r="N61" s="25" t="s">
        <v>7</v>
      </c>
      <c r="O61" s="28" t="s">
        <v>8</v>
      </c>
      <c r="P61" s="28" t="s">
        <v>9</v>
      </c>
      <c r="Q61" s="28" t="s">
        <v>10</v>
      </c>
    </row>
    <row r="62" spans="2:17" x14ac:dyDescent="0.25">
      <c r="B62" s="21" t="s">
        <v>12</v>
      </c>
      <c r="C62" s="4">
        <v>15129</v>
      </c>
      <c r="D62" s="45">
        <v>7550</v>
      </c>
      <c r="E62" s="46">
        <v>6</v>
      </c>
      <c r="F62" s="47" t="s">
        <v>21</v>
      </c>
      <c r="G62" s="48" t="s">
        <v>21</v>
      </c>
      <c r="H62" s="49">
        <v>7173</v>
      </c>
      <c r="I62" s="46">
        <v>5.28</v>
      </c>
      <c r="J62" s="49">
        <v>377</v>
      </c>
      <c r="K62" s="46">
        <v>1.077</v>
      </c>
      <c r="L62" s="14">
        <v>1.5193000000000001</v>
      </c>
      <c r="M62" s="5">
        <v>37465</v>
      </c>
      <c r="N62" s="15">
        <v>3047</v>
      </c>
      <c r="O62" s="18" t="s">
        <v>21</v>
      </c>
      <c r="P62" s="19" t="s">
        <v>21</v>
      </c>
      <c r="Q62" s="20" t="s">
        <v>21</v>
      </c>
    </row>
    <row r="63" spans="2:17" x14ac:dyDescent="0.25">
      <c r="B63" s="22" t="s">
        <v>13</v>
      </c>
      <c r="C63" s="7">
        <v>17382</v>
      </c>
      <c r="D63" s="50">
        <v>12159</v>
      </c>
      <c r="E63" s="51">
        <v>4</v>
      </c>
      <c r="F63" s="52">
        <v>0</v>
      </c>
      <c r="G63" s="51">
        <v>0</v>
      </c>
      <c r="H63" s="52">
        <v>1310</v>
      </c>
      <c r="I63" s="51">
        <v>6.28</v>
      </c>
      <c r="J63" s="52">
        <v>10849</v>
      </c>
      <c r="K63" s="51">
        <v>3.69</v>
      </c>
      <c r="L63" s="16">
        <v>0.77239999999999998</v>
      </c>
      <c r="M63" s="8">
        <v>45270</v>
      </c>
      <c r="N63" s="17">
        <v>812</v>
      </c>
      <c r="O63" s="16">
        <v>1.8542000000000001</v>
      </c>
      <c r="P63" s="8">
        <v>14690</v>
      </c>
      <c r="Q63" s="17">
        <v>2256</v>
      </c>
    </row>
    <row r="64" spans="2:17" x14ac:dyDescent="0.25">
      <c r="B64" s="22" t="s">
        <v>14</v>
      </c>
      <c r="C64" s="12">
        <v>4</v>
      </c>
      <c r="D64" s="53">
        <v>2</v>
      </c>
      <c r="E64" s="54">
        <v>1</v>
      </c>
      <c r="F64" s="55">
        <v>0</v>
      </c>
      <c r="G64" s="54">
        <v>0</v>
      </c>
      <c r="H64" s="55">
        <v>0</v>
      </c>
      <c r="I64" s="54">
        <v>0</v>
      </c>
      <c r="J64" s="55">
        <v>2</v>
      </c>
      <c r="K64" s="54">
        <v>1</v>
      </c>
      <c r="L64" s="41">
        <v>0.10050000000000001</v>
      </c>
      <c r="M64" s="40">
        <v>6</v>
      </c>
      <c r="N64" s="42">
        <v>0</v>
      </c>
      <c r="O64" s="41">
        <v>5.9799999999999999E-2</v>
      </c>
      <c r="P64" s="43">
        <v>3</v>
      </c>
      <c r="Q64" s="42">
        <v>0</v>
      </c>
    </row>
    <row r="65" spans="2:17" x14ac:dyDescent="0.25">
      <c r="B65" s="29" t="s">
        <v>15</v>
      </c>
      <c r="C65" s="30">
        <v>9432</v>
      </c>
      <c r="D65" s="56">
        <v>4162</v>
      </c>
      <c r="E65" s="57">
        <v>3</v>
      </c>
      <c r="F65" s="58">
        <v>0</v>
      </c>
      <c r="G65" s="57">
        <v>0</v>
      </c>
      <c r="H65" s="58">
        <v>1294</v>
      </c>
      <c r="I65" s="57">
        <v>5.2</v>
      </c>
      <c r="J65" s="58">
        <v>2868</v>
      </c>
      <c r="K65" s="57">
        <v>1.93</v>
      </c>
      <c r="L65" s="33">
        <v>0.82099999999999995</v>
      </c>
      <c r="M65" s="31">
        <v>23286</v>
      </c>
      <c r="N65" s="34">
        <v>668</v>
      </c>
      <c r="O65" s="33">
        <v>0.61799999999999999</v>
      </c>
      <c r="P65" s="31">
        <v>6542</v>
      </c>
      <c r="Q65" s="35">
        <v>235</v>
      </c>
    </row>
    <row r="67" spans="2:17" x14ac:dyDescent="0.25">
      <c r="B67" s="38" t="s">
        <v>33</v>
      </c>
    </row>
    <row r="68" spans="2:17" ht="45" x14ac:dyDescent="0.25">
      <c r="B68" s="2" t="s">
        <v>0</v>
      </c>
      <c r="C68" s="23" t="s">
        <v>1</v>
      </c>
      <c r="D68" s="23" t="s">
        <v>16</v>
      </c>
      <c r="E68" s="23" t="s">
        <v>17</v>
      </c>
      <c r="F68" s="24" t="s">
        <v>18</v>
      </c>
      <c r="G68" s="24" t="s">
        <v>2</v>
      </c>
      <c r="H68" s="26" t="s">
        <v>19</v>
      </c>
      <c r="I68" s="26" t="s">
        <v>3</v>
      </c>
      <c r="J68" s="27" t="s">
        <v>20</v>
      </c>
      <c r="K68" s="27" t="s">
        <v>4</v>
      </c>
      <c r="L68" s="25" t="s">
        <v>5</v>
      </c>
      <c r="M68" s="25" t="s">
        <v>6</v>
      </c>
      <c r="N68" s="25" t="s">
        <v>7</v>
      </c>
      <c r="O68" s="28" t="s">
        <v>8</v>
      </c>
      <c r="P68" s="28" t="s">
        <v>9</v>
      </c>
      <c r="Q68" s="28" t="s">
        <v>10</v>
      </c>
    </row>
    <row r="69" spans="2:17" x14ac:dyDescent="0.25">
      <c r="B69" s="21" t="s">
        <v>12</v>
      </c>
      <c r="C69" s="4">
        <v>11800</v>
      </c>
      <c r="D69" s="45">
        <v>6428</v>
      </c>
      <c r="E69" s="46">
        <v>6</v>
      </c>
      <c r="F69" s="10" t="s">
        <v>21</v>
      </c>
      <c r="G69" s="11" t="s">
        <v>21</v>
      </c>
      <c r="H69" s="4">
        <v>6054</v>
      </c>
      <c r="I69" s="46">
        <v>5.6120000000000001</v>
      </c>
      <c r="J69" s="49">
        <v>374</v>
      </c>
      <c r="K69" s="46">
        <v>0.83320000000000005</v>
      </c>
      <c r="L69" s="14">
        <v>1.5033000000000001</v>
      </c>
      <c r="M69" s="5">
        <v>29537</v>
      </c>
      <c r="N69" s="15">
        <v>2055</v>
      </c>
      <c r="O69" s="18" t="s">
        <v>21</v>
      </c>
      <c r="P69" s="19" t="s">
        <v>21</v>
      </c>
      <c r="Q69" s="20" t="s">
        <v>21</v>
      </c>
    </row>
    <row r="70" spans="2:17" x14ac:dyDescent="0.25">
      <c r="B70" s="22" t="s">
        <v>13</v>
      </c>
      <c r="C70" s="7">
        <v>16687</v>
      </c>
      <c r="D70" s="50">
        <v>11912</v>
      </c>
      <c r="E70" s="51">
        <v>4</v>
      </c>
      <c r="F70" s="7">
        <v>0</v>
      </c>
      <c r="G70" s="9">
        <v>0</v>
      </c>
      <c r="H70" s="7">
        <v>1127</v>
      </c>
      <c r="I70" s="51">
        <v>7</v>
      </c>
      <c r="J70" s="52">
        <v>10785</v>
      </c>
      <c r="K70" s="51">
        <v>3</v>
      </c>
      <c r="L70" s="16">
        <v>0.75880000000000003</v>
      </c>
      <c r="M70" s="8">
        <v>42076</v>
      </c>
      <c r="N70" s="17">
        <v>602</v>
      </c>
      <c r="O70" s="16">
        <v>1.6469</v>
      </c>
      <c r="P70" s="8">
        <v>14224</v>
      </c>
      <c r="Q70" s="17">
        <v>692</v>
      </c>
    </row>
    <row r="71" spans="2:17" x14ac:dyDescent="0.25">
      <c r="B71" s="22" t="s">
        <v>14</v>
      </c>
      <c r="C71" s="12">
        <v>9</v>
      </c>
      <c r="D71" s="53">
        <v>4</v>
      </c>
      <c r="E71" s="54">
        <v>2</v>
      </c>
      <c r="F71" s="12">
        <v>0</v>
      </c>
      <c r="G71" s="13">
        <v>0</v>
      </c>
      <c r="H71" s="12">
        <v>0</v>
      </c>
      <c r="I71" s="54">
        <v>0</v>
      </c>
      <c r="J71" s="55">
        <v>4</v>
      </c>
      <c r="K71" s="54">
        <v>1.75</v>
      </c>
      <c r="L71" s="41">
        <v>1.1169</v>
      </c>
      <c r="M71" s="40">
        <v>16</v>
      </c>
      <c r="N71" s="42">
        <v>3</v>
      </c>
      <c r="O71" s="41">
        <v>0.64870000000000005</v>
      </c>
      <c r="P71" s="43">
        <v>7</v>
      </c>
      <c r="Q71" s="42">
        <v>0</v>
      </c>
    </row>
    <row r="72" spans="2:17" x14ac:dyDescent="0.25">
      <c r="B72" s="29" t="s">
        <v>15</v>
      </c>
      <c r="C72" s="30">
        <v>8083</v>
      </c>
      <c r="D72" s="56">
        <v>3445</v>
      </c>
      <c r="E72" s="57">
        <v>3</v>
      </c>
      <c r="F72" s="30">
        <v>0</v>
      </c>
      <c r="G72" s="32">
        <v>0</v>
      </c>
      <c r="H72" s="30">
        <v>978</v>
      </c>
      <c r="I72" s="57">
        <v>4.87</v>
      </c>
      <c r="J72" s="58">
        <v>2467</v>
      </c>
      <c r="K72" s="57">
        <v>1.81</v>
      </c>
      <c r="L72" s="33">
        <v>0.80979999999999996</v>
      </c>
      <c r="M72" s="31">
        <v>19180</v>
      </c>
      <c r="N72" s="34">
        <v>482</v>
      </c>
      <c r="O72" s="33">
        <v>0.66539999999999999</v>
      </c>
      <c r="P72" s="31">
        <v>5257</v>
      </c>
      <c r="Q72" s="35">
        <v>217</v>
      </c>
    </row>
    <row r="74" spans="2:17" x14ac:dyDescent="0.25">
      <c r="B74" s="38" t="s">
        <v>34</v>
      </c>
    </row>
    <row r="75" spans="2:17" ht="45" x14ac:dyDescent="0.25">
      <c r="B75" s="2" t="s">
        <v>0</v>
      </c>
      <c r="C75" s="23" t="s">
        <v>1</v>
      </c>
      <c r="D75" s="23" t="s">
        <v>16</v>
      </c>
      <c r="E75" s="23" t="s">
        <v>17</v>
      </c>
      <c r="F75" s="24" t="s">
        <v>18</v>
      </c>
      <c r="G75" s="24" t="s">
        <v>2</v>
      </c>
      <c r="H75" s="26" t="s">
        <v>19</v>
      </c>
      <c r="I75" s="26" t="s">
        <v>3</v>
      </c>
      <c r="J75" s="27" t="s">
        <v>20</v>
      </c>
      <c r="K75" s="27" t="s">
        <v>4</v>
      </c>
      <c r="L75" s="25" t="s">
        <v>5</v>
      </c>
      <c r="M75" s="25" t="s">
        <v>6</v>
      </c>
      <c r="N75" s="25" t="s">
        <v>7</v>
      </c>
      <c r="O75" s="28" t="s">
        <v>8</v>
      </c>
      <c r="P75" s="28" t="s">
        <v>9</v>
      </c>
      <c r="Q75" s="28" t="s">
        <v>10</v>
      </c>
    </row>
    <row r="76" spans="2:17" x14ac:dyDescent="0.25">
      <c r="B76" s="21" t="s">
        <v>12</v>
      </c>
      <c r="C76" s="4">
        <v>12112</v>
      </c>
      <c r="D76" s="45">
        <v>6612</v>
      </c>
      <c r="E76" s="46">
        <v>4.8499999999999996</v>
      </c>
      <c r="F76" s="47" t="s">
        <v>21</v>
      </c>
      <c r="G76" s="48" t="s">
        <v>21</v>
      </c>
      <c r="H76" s="49">
        <v>6287</v>
      </c>
      <c r="I76" s="46">
        <v>4.9809999999999999</v>
      </c>
      <c r="J76" s="49">
        <v>325</v>
      </c>
      <c r="K76" s="46">
        <v>3</v>
      </c>
      <c r="L76" s="14">
        <v>1.5926</v>
      </c>
      <c r="M76" s="5">
        <v>31690</v>
      </c>
      <c r="N76" s="15">
        <v>2456</v>
      </c>
      <c r="O76" s="18" t="s">
        <v>21</v>
      </c>
      <c r="P76" s="19" t="s">
        <v>21</v>
      </c>
      <c r="Q76" s="20" t="s">
        <v>21</v>
      </c>
    </row>
    <row r="77" spans="2:17" x14ac:dyDescent="0.25">
      <c r="B77" s="22" t="s">
        <v>13</v>
      </c>
      <c r="C77" s="7">
        <v>18297</v>
      </c>
      <c r="D77" s="50">
        <v>12311</v>
      </c>
      <c r="E77" s="51">
        <v>4</v>
      </c>
      <c r="F77" s="52">
        <v>0</v>
      </c>
      <c r="G77" s="51">
        <v>0</v>
      </c>
      <c r="H77" s="52">
        <v>1085</v>
      </c>
      <c r="I77" s="51">
        <v>6</v>
      </c>
      <c r="J77" s="52">
        <v>11226</v>
      </c>
      <c r="K77" s="51">
        <v>3</v>
      </c>
      <c r="L77" s="16">
        <v>0.79400000000000004</v>
      </c>
      <c r="M77" s="8">
        <v>45124</v>
      </c>
      <c r="N77" s="17">
        <v>908</v>
      </c>
      <c r="O77" s="16">
        <v>1.6298999999999999</v>
      </c>
      <c r="P77" s="8">
        <v>15377</v>
      </c>
      <c r="Q77" s="17">
        <v>700</v>
      </c>
    </row>
    <row r="78" spans="2:17" x14ac:dyDescent="0.25">
      <c r="B78" s="22" t="s">
        <v>14</v>
      </c>
      <c r="C78" s="12">
        <v>8</v>
      </c>
      <c r="D78" s="53">
        <v>7</v>
      </c>
      <c r="E78" s="54">
        <v>2</v>
      </c>
      <c r="F78" s="55">
        <v>0</v>
      </c>
      <c r="G78" s="54">
        <v>0</v>
      </c>
      <c r="H78" s="55">
        <v>1</v>
      </c>
      <c r="I78" s="54">
        <v>0.93220000000000003</v>
      </c>
      <c r="J78" s="55">
        <v>6</v>
      </c>
      <c r="K78" s="54">
        <v>2</v>
      </c>
      <c r="L78" s="41">
        <v>0.63449999999999995</v>
      </c>
      <c r="M78" s="40">
        <v>23</v>
      </c>
      <c r="N78" s="42">
        <v>1</v>
      </c>
      <c r="O78" s="41">
        <v>0.30059999999999998</v>
      </c>
      <c r="P78" s="43">
        <v>8</v>
      </c>
      <c r="Q78" s="42">
        <v>0</v>
      </c>
    </row>
    <row r="79" spans="2:17" x14ac:dyDescent="0.25">
      <c r="B79" s="29" t="s">
        <v>15</v>
      </c>
      <c r="C79" s="30">
        <v>8452</v>
      </c>
      <c r="D79" s="56">
        <v>3364</v>
      </c>
      <c r="E79" s="57">
        <v>3</v>
      </c>
      <c r="F79" s="58">
        <v>0</v>
      </c>
      <c r="G79" s="57">
        <v>0</v>
      </c>
      <c r="H79" s="58">
        <v>1025</v>
      </c>
      <c r="I79" s="57">
        <v>4.57</v>
      </c>
      <c r="J79" s="58">
        <v>2339</v>
      </c>
      <c r="K79" s="57">
        <v>1.69</v>
      </c>
      <c r="L79" s="33">
        <v>0.80289999999999995</v>
      </c>
      <c r="M79" s="31">
        <v>19654</v>
      </c>
      <c r="N79" s="34">
        <v>425</v>
      </c>
      <c r="O79" s="33">
        <v>0.75649999999999995</v>
      </c>
      <c r="P79" s="31">
        <v>5093</v>
      </c>
      <c r="Q79" s="35">
        <v>258</v>
      </c>
    </row>
    <row r="81" spans="2:17" x14ac:dyDescent="0.25">
      <c r="B81" s="38" t="s">
        <v>35</v>
      </c>
    </row>
    <row r="82" spans="2:17" ht="45" x14ac:dyDescent="0.25">
      <c r="B82" s="2" t="s">
        <v>0</v>
      </c>
      <c r="C82" s="23" t="s">
        <v>1</v>
      </c>
      <c r="D82" s="23" t="s">
        <v>16</v>
      </c>
      <c r="E82" s="23" t="s">
        <v>17</v>
      </c>
      <c r="F82" s="24" t="s">
        <v>18</v>
      </c>
      <c r="G82" s="24" t="s">
        <v>2</v>
      </c>
      <c r="H82" s="26" t="s">
        <v>19</v>
      </c>
      <c r="I82" s="26" t="s">
        <v>3</v>
      </c>
      <c r="J82" s="27" t="s">
        <v>20</v>
      </c>
      <c r="K82" s="27" t="s">
        <v>4</v>
      </c>
      <c r="L82" s="25" t="s">
        <v>5</v>
      </c>
      <c r="M82" s="25" t="s">
        <v>6</v>
      </c>
      <c r="N82" s="25" t="s">
        <v>7</v>
      </c>
      <c r="O82" s="28" t="s">
        <v>8</v>
      </c>
      <c r="P82" s="28" t="s">
        <v>9</v>
      </c>
      <c r="Q82" s="28" t="s">
        <v>10</v>
      </c>
    </row>
    <row r="83" spans="2:17" x14ac:dyDescent="0.25">
      <c r="B83" s="21" t="s">
        <v>12</v>
      </c>
      <c r="C83" s="49">
        <v>12167</v>
      </c>
      <c r="D83" s="45">
        <v>6596</v>
      </c>
      <c r="E83" s="46">
        <v>5.61</v>
      </c>
      <c r="F83" s="47" t="s">
        <v>21</v>
      </c>
      <c r="G83" s="48" t="s">
        <v>21</v>
      </c>
      <c r="H83" s="49">
        <v>6022</v>
      </c>
      <c r="I83" s="46">
        <v>5.81</v>
      </c>
      <c r="J83" s="49">
        <v>574</v>
      </c>
      <c r="K83" s="46">
        <v>4</v>
      </c>
      <c r="L83" s="14">
        <v>1.4475</v>
      </c>
      <c r="M83" s="5">
        <v>28806</v>
      </c>
      <c r="N83" s="15">
        <v>1855</v>
      </c>
      <c r="O83" s="18" t="s">
        <v>21</v>
      </c>
      <c r="P83" s="19" t="s">
        <v>21</v>
      </c>
      <c r="Q83" s="20" t="s">
        <v>21</v>
      </c>
    </row>
    <row r="84" spans="2:17" x14ac:dyDescent="0.25">
      <c r="B84" s="22" t="s">
        <v>13</v>
      </c>
      <c r="C84" s="52">
        <v>15972</v>
      </c>
      <c r="D84" s="50">
        <v>11984</v>
      </c>
      <c r="E84" s="51">
        <v>4</v>
      </c>
      <c r="F84" s="52">
        <v>0</v>
      </c>
      <c r="G84" s="51">
        <v>0</v>
      </c>
      <c r="H84" s="52">
        <v>1169</v>
      </c>
      <c r="I84" s="51">
        <v>5.56</v>
      </c>
      <c r="J84" s="52">
        <v>10815</v>
      </c>
      <c r="K84" s="51">
        <v>2.85</v>
      </c>
      <c r="L84" s="16">
        <v>0.73829999999999996</v>
      </c>
      <c r="M84" s="8">
        <v>40816</v>
      </c>
      <c r="N84" s="17">
        <v>748</v>
      </c>
      <c r="O84" s="16">
        <v>1.7235</v>
      </c>
      <c r="P84" s="8">
        <v>13347</v>
      </c>
      <c r="Q84" s="17">
        <v>1078</v>
      </c>
    </row>
    <row r="85" spans="2:17" x14ac:dyDescent="0.25">
      <c r="B85" s="22" t="s">
        <v>14</v>
      </c>
      <c r="C85" s="55">
        <v>5</v>
      </c>
      <c r="D85" s="53">
        <v>4</v>
      </c>
      <c r="E85" s="54">
        <v>3</v>
      </c>
      <c r="F85" s="55">
        <v>0</v>
      </c>
      <c r="G85" s="54">
        <v>0</v>
      </c>
      <c r="H85" s="55">
        <v>0</v>
      </c>
      <c r="I85" s="54">
        <v>0</v>
      </c>
      <c r="J85" s="55">
        <v>4</v>
      </c>
      <c r="K85" s="54">
        <v>3</v>
      </c>
      <c r="L85" s="41">
        <v>0.36099999999999999</v>
      </c>
      <c r="M85" s="40">
        <v>12</v>
      </c>
      <c r="N85" s="42">
        <v>0</v>
      </c>
      <c r="O85" s="41">
        <v>1.2534000000000001</v>
      </c>
      <c r="P85" s="43">
        <v>4</v>
      </c>
      <c r="Q85" s="42">
        <v>0</v>
      </c>
    </row>
    <row r="86" spans="2:17" x14ac:dyDescent="0.25">
      <c r="B86" s="29" t="s">
        <v>15</v>
      </c>
      <c r="C86" s="58">
        <v>7497</v>
      </c>
      <c r="D86" s="56">
        <v>3195</v>
      </c>
      <c r="E86" s="57">
        <v>2.69</v>
      </c>
      <c r="F86" s="58">
        <v>0</v>
      </c>
      <c r="G86" s="57">
        <v>0</v>
      </c>
      <c r="H86" s="58">
        <v>863</v>
      </c>
      <c r="I86" s="57">
        <v>6</v>
      </c>
      <c r="J86" s="58">
        <v>2332</v>
      </c>
      <c r="K86" s="57">
        <v>2</v>
      </c>
      <c r="L86" s="33">
        <v>0.78500000000000003</v>
      </c>
      <c r="M86" s="31">
        <v>17894</v>
      </c>
      <c r="N86" s="34">
        <v>409</v>
      </c>
      <c r="O86" s="33">
        <v>0.60360000000000003</v>
      </c>
      <c r="P86" s="31">
        <v>4935</v>
      </c>
      <c r="Q86" s="35">
        <v>176</v>
      </c>
    </row>
  </sheetData>
  <pageMargins left="0.7" right="0.7" top="0.75" bottom="0.75" header="0.3" footer="0.3"/>
  <pageSetup paperSize="9" scale="37" orientation="landscape" r:id="rId1"/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R86"/>
  <sheetViews>
    <sheetView showGridLines="0" workbookViewId="0">
      <selection sqref="A1:A1048576"/>
    </sheetView>
  </sheetViews>
  <sheetFormatPr defaultRowHeight="15" x14ac:dyDescent="0.25"/>
  <cols>
    <col min="1" max="1" width="2.5703125" customWidth="1"/>
    <col min="2" max="2" width="27" bestFit="1" customWidth="1"/>
    <col min="3" max="3" width="8.140625" bestFit="1" customWidth="1"/>
    <col min="4" max="4" width="12" bestFit="1" customWidth="1"/>
    <col min="5" max="5" width="13.42578125" bestFit="1" customWidth="1"/>
    <col min="6" max="6" width="22" bestFit="1" customWidth="1"/>
    <col min="7" max="7" width="13.85546875" bestFit="1" customWidth="1"/>
    <col min="8" max="8" width="19.5703125" bestFit="1" customWidth="1"/>
    <col min="9" max="9" width="13.85546875" bestFit="1" customWidth="1"/>
    <col min="10" max="10" width="19.5703125" bestFit="1" customWidth="1"/>
    <col min="11" max="12" width="13.42578125" bestFit="1" customWidth="1"/>
    <col min="13" max="13" width="11" bestFit="1" customWidth="1"/>
    <col min="14" max="14" width="9.5703125" bestFit="1" customWidth="1"/>
    <col min="15" max="15" width="13.85546875" bestFit="1" customWidth="1"/>
    <col min="16" max="17" width="11.140625" bestFit="1" customWidth="1"/>
  </cols>
  <sheetData>
    <row r="2" spans="2:18" x14ac:dyDescent="0.25">
      <c r="B2" s="39" t="s">
        <v>38</v>
      </c>
    </row>
    <row r="3" spans="2:18" x14ac:dyDescent="0.25">
      <c r="B3" s="3"/>
    </row>
    <row r="4" spans="2:18" x14ac:dyDescent="0.25">
      <c r="B4" s="38" t="s">
        <v>24</v>
      </c>
    </row>
    <row r="5" spans="2:18" s="1" customFormat="1" ht="45" x14ac:dyDescent="0.25">
      <c r="B5" s="2" t="s">
        <v>0</v>
      </c>
      <c r="C5" s="23" t="s">
        <v>1</v>
      </c>
      <c r="D5" s="23" t="s">
        <v>16</v>
      </c>
      <c r="E5" s="23" t="s">
        <v>17</v>
      </c>
      <c r="F5" s="24" t="s">
        <v>18</v>
      </c>
      <c r="G5" s="24" t="s">
        <v>2</v>
      </c>
      <c r="H5" s="26" t="s">
        <v>19</v>
      </c>
      <c r="I5" s="26" t="s">
        <v>3</v>
      </c>
      <c r="J5" s="27" t="s">
        <v>20</v>
      </c>
      <c r="K5" s="27" t="s">
        <v>4</v>
      </c>
      <c r="L5" s="25" t="s">
        <v>5</v>
      </c>
      <c r="M5" s="25" t="s">
        <v>6</v>
      </c>
      <c r="N5" s="25" t="s">
        <v>7</v>
      </c>
      <c r="O5" s="28" t="s">
        <v>8</v>
      </c>
      <c r="P5" s="28" t="s">
        <v>9</v>
      </c>
      <c r="Q5" s="28" t="s">
        <v>10</v>
      </c>
    </row>
    <row r="6" spans="2:18" x14ac:dyDescent="0.25">
      <c r="B6" s="21" t="s">
        <v>12</v>
      </c>
      <c r="C6" s="4">
        <v>12483</v>
      </c>
      <c r="D6" s="45">
        <v>5691</v>
      </c>
      <c r="E6" s="46">
        <v>4.8610086100861007</v>
      </c>
      <c r="F6" s="47" t="s">
        <v>21</v>
      </c>
      <c r="G6" s="48" t="s">
        <v>21</v>
      </c>
      <c r="H6" s="49">
        <v>5518</v>
      </c>
      <c r="I6" s="46">
        <f>ROUNDUP(4.904494382,0)</f>
        <v>5</v>
      </c>
      <c r="J6" s="49">
        <v>173</v>
      </c>
      <c r="K6" s="46">
        <f>ROUNDUP(3.47,0)</f>
        <v>4</v>
      </c>
      <c r="L6" s="14">
        <v>1.5064</v>
      </c>
      <c r="M6" s="5">
        <v>31961</v>
      </c>
      <c r="N6" s="15">
        <v>2026</v>
      </c>
      <c r="O6" s="18" t="s">
        <v>21</v>
      </c>
      <c r="P6" s="19" t="s">
        <v>21</v>
      </c>
      <c r="Q6" s="20" t="s">
        <v>21</v>
      </c>
    </row>
    <row r="7" spans="2:18" x14ac:dyDescent="0.25">
      <c r="B7" s="22" t="s">
        <v>13</v>
      </c>
      <c r="C7" s="7">
        <v>18942</v>
      </c>
      <c r="D7" s="50">
        <v>14389</v>
      </c>
      <c r="E7" s="51">
        <f>ROUNDUP(3.39099311974425,0)</f>
        <v>4</v>
      </c>
      <c r="F7" s="52">
        <v>0</v>
      </c>
      <c r="G7" s="51">
        <v>0</v>
      </c>
      <c r="H7" s="52">
        <v>1125</v>
      </c>
      <c r="I7" s="51">
        <f>ROUNDUP(5.49333333333333,0)</f>
        <v>6</v>
      </c>
      <c r="J7" s="52">
        <v>13264</v>
      </c>
      <c r="K7" s="51">
        <f>ROUNDUP(3.21268094089264,0)</f>
        <v>4</v>
      </c>
      <c r="L7" s="16">
        <v>0.7782</v>
      </c>
      <c r="M7" s="8">
        <v>53086</v>
      </c>
      <c r="N7" s="17">
        <v>1059</v>
      </c>
      <c r="O7" s="16">
        <v>2.0476000000000001</v>
      </c>
      <c r="P7" s="8">
        <v>17135</v>
      </c>
      <c r="Q7" s="17">
        <v>2349</v>
      </c>
      <c r="R7" t="s">
        <v>11</v>
      </c>
    </row>
    <row r="8" spans="2:18" x14ac:dyDescent="0.25">
      <c r="B8" s="22" t="s">
        <v>14</v>
      </c>
      <c r="C8" s="7">
        <v>4</v>
      </c>
      <c r="D8" s="50">
        <v>4</v>
      </c>
      <c r="E8" s="51">
        <f>ROUNDUP(2.5,0)</f>
        <v>3</v>
      </c>
      <c r="F8" s="52">
        <v>0</v>
      </c>
      <c r="G8" s="51">
        <v>0</v>
      </c>
      <c r="H8" s="55">
        <v>0</v>
      </c>
      <c r="I8" s="54">
        <v>0</v>
      </c>
      <c r="J8" s="52">
        <v>4</v>
      </c>
      <c r="K8" s="51">
        <f>ROUNDUP(2.5,0)</f>
        <v>3</v>
      </c>
      <c r="L8" s="16">
        <v>0.23330000000000001</v>
      </c>
      <c r="M8" s="8">
        <v>12</v>
      </c>
      <c r="N8" s="17">
        <v>0</v>
      </c>
      <c r="O8" s="16">
        <v>2.6160999999999999</v>
      </c>
      <c r="P8" s="8">
        <v>4</v>
      </c>
      <c r="Q8" s="17">
        <v>0</v>
      </c>
      <c r="R8" t="s">
        <v>11</v>
      </c>
    </row>
    <row r="9" spans="2:18" x14ac:dyDescent="0.25">
      <c r="B9" s="29" t="s">
        <v>15</v>
      </c>
      <c r="C9" s="30">
        <v>8860</v>
      </c>
      <c r="D9" s="56">
        <v>3695</v>
      </c>
      <c r="E9" s="57">
        <f>ROUNDUP(2.86332882273342,0)</f>
        <v>3</v>
      </c>
      <c r="F9" s="58">
        <v>0</v>
      </c>
      <c r="G9" s="57">
        <v>0</v>
      </c>
      <c r="H9" s="58">
        <v>1056</v>
      </c>
      <c r="I9" s="57">
        <f>ROUNDUP(4.86363636363636,0)</f>
        <v>5</v>
      </c>
      <c r="J9" s="58">
        <v>2639</v>
      </c>
      <c r="K9" s="57">
        <f>ROUNDUP(2.06290261462675,0)</f>
        <v>3</v>
      </c>
      <c r="L9" s="33">
        <v>0.80110000000000003</v>
      </c>
      <c r="M9" s="31">
        <v>21345</v>
      </c>
      <c r="N9" s="34">
        <v>340</v>
      </c>
      <c r="O9" s="33">
        <v>0.70109999999999995</v>
      </c>
      <c r="P9" s="31">
        <v>5741</v>
      </c>
      <c r="Q9" s="35">
        <v>271</v>
      </c>
      <c r="R9" t="s">
        <v>11</v>
      </c>
    </row>
    <row r="11" spans="2:18" x14ac:dyDescent="0.25">
      <c r="B11" s="38" t="s">
        <v>25</v>
      </c>
    </row>
    <row r="12" spans="2:18" s="1" customFormat="1" ht="45" x14ac:dyDescent="0.25">
      <c r="B12" s="2" t="s">
        <v>0</v>
      </c>
      <c r="C12" s="23" t="s">
        <v>1</v>
      </c>
      <c r="D12" s="23" t="s">
        <v>16</v>
      </c>
      <c r="E12" s="23" t="s">
        <v>17</v>
      </c>
      <c r="F12" s="24" t="s">
        <v>18</v>
      </c>
      <c r="G12" s="24" t="s">
        <v>2</v>
      </c>
      <c r="H12" s="26" t="s">
        <v>19</v>
      </c>
      <c r="I12" s="26" t="s">
        <v>3</v>
      </c>
      <c r="J12" s="27" t="s">
        <v>20</v>
      </c>
      <c r="K12" s="27" t="s">
        <v>4</v>
      </c>
      <c r="L12" s="25" t="s">
        <v>5</v>
      </c>
      <c r="M12" s="25" t="s">
        <v>6</v>
      </c>
      <c r="N12" s="25" t="s">
        <v>7</v>
      </c>
      <c r="O12" s="28" t="s">
        <v>8</v>
      </c>
      <c r="P12" s="28" t="s">
        <v>9</v>
      </c>
      <c r="Q12" s="28" t="s">
        <v>10</v>
      </c>
    </row>
    <row r="13" spans="2:18" x14ac:dyDescent="0.25">
      <c r="B13" s="21" t="s">
        <v>12</v>
      </c>
      <c r="C13" s="59">
        <v>11782</v>
      </c>
      <c r="D13" s="68">
        <v>5679</v>
      </c>
      <c r="E13" s="69">
        <f>ROUNDUP(4.28,0)</f>
        <v>5</v>
      </c>
      <c r="F13" s="70" t="s">
        <v>21</v>
      </c>
      <c r="G13" s="71" t="s">
        <v>21</v>
      </c>
      <c r="H13" s="72">
        <v>5383</v>
      </c>
      <c r="I13" s="69">
        <f>ROUNDUP(4.42,0)</f>
        <v>5</v>
      </c>
      <c r="J13" s="72">
        <v>296</v>
      </c>
      <c r="K13" s="69">
        <f>ROUNDUP(1.6,0)</f>
        <v>2</v>
      </c>
      <c r="L13" s="59">
        <v>1.5321</v>
      </c>
      <c r="M13" s="60">
        <v>32217</v>
      </c>
      <c r="N13" s="63">
        <v>1424</v>
      </c>
      <c r="O13" s="61" t="s">
        <v>21</v>
      </c>
      <c r="P13" s="64" t="s">
        <v>21</v>
      </c>
      <c r="Q13" s="62" t="s">
        <v>21</v>
      </c>
    </row>
    <row r="14" spans="2:18" x14ac:dyDescent="0.25">
      <c r="B14" s="22" t="s">
        <v>13</v>
      </c>
      <c r="C14" s="65">
        <v>16182</v>
      </c>
      <c r="D14" s="73">
        <v>12097</v>
      </c>
      <c r="E14" s="74">
        <f>ROUNDUP(3.33,0)</f>
        <v>4</v>
      </c>
      <c r="F14" s="75">
        <v>0</v>
      </c>
      <c r="G14" s="74">
        <v>0</v>
      </c>
      <c r="H14" s="75">
        <v>1159</v>
      </c>
      <c r="I14" s="74">
        <f>ROUNDUP(6.1,0)</f>
        <v>7</v>
      </c>
      <c r="J14" s="75">
        <f>10938</f>
        <v>10938</v>
      </c>
      <c r="K14" s="74">
        <f>ROUNDUP(3.04,0)</f>
        <v>4</v>
      </c>
      <c r="L14" s="65">
        <v>0.76070000000000004</v>
      </c>
      <c r="M14" s="67">
        <v>45799</v>
      </c>
      <c r="N14" s="66">
        <v>588</v>
      </c>
      <c r="O14" s="65">
        <v>2.1177000000000001</v>
      </c>
      <c r="P14" s="67">
        <v>14728</v>
      </c>
      <c r="Q14" s="66">
        <v>3283</v>
      </c>
      <c r="R14" t="s">
        <v>11</v>
      </c>
    </row>
    <row r="15" spans="2:18" x14ac:dyDescent="0.25">
      <c r="B15" s="22" t="s">
        <v>14</v>
      </c>
      <c r="C15" s="65">
        <v>6</v>
      </c>
      <c r="D15" s="73">
        <v>4</v>
      </c>
      <c r="E15" s="74">
        <f>ROUNDUP(2.5,0)</f>
        <v>3</v>
      </c>
      <c r="F15" s="75">
        <v>0</v>
      </c>
      <c r="G15" s="74">
        <v>0</v>
      </c>
      <c r="H15" s="76">
        <v>0</v>
      </c>
      <c r="I15" s="77">
        <v>0</v>
      </c>
      <c r="J15" s="75">
        <v>4</v>
      </c>
      <c r="K15" s="74">
        <f>ROUNDUP(2.5,0)</f>
        <v>3</v>
      </c>
      <c r="L15" s="65">
        <v>0.2225</v>
      </c>
      <c r="M15" s="67">
        <v>15</v>
      </c>
      <c r="N15" s="66">
        <v>0</v>
      </c>
      <c r="O15" s="65">
        <v>2.1770999999999998</v>
      </c>
      <c r="P15" s="67">
        <v>5</v>
      </c>
      <c r="Q15" s="66">
        <v>1</v>
      </c>
      <c r="R15" t="s">
        <v>11</v>
      </c>
    </row>
    <row r="16" spans="2:18" x14ac:dyDescent="0.25">
      <c r="B16" s="29" t="s">
        <v>15</v>
      </c>
      <c r="C16" s="30">
        <v>7542</v>
      </c>
      <c r="D16" s="56">
        <v>2901</v>
      </c>
      <c r="E16" s="78">
        <f>ROUNDUP(2.93,0)</f>
        <v>3</v>
      </c>
      <c r="F16" s="58">
        <v>0</v>
      </c>
      <c r="G16" s="78">
        <v>0</v>
      </c>
      <c r="H16" s="58">
        <v>877</v>
      </c>
      <c r="I16" s="78">
        <f>ROUNDUP(5.43,0)</f>
        <v>6</v>
      </c>
      <c r="J16" s="58">
        <v>2024</v>
      </c>
      <c r="K16" s="78">
        <f>ROUNDUP(1.85,0)</f>
        <v>2</v>
      </c>
      <c r="L16" s="30">
        <v>0.83350000000000002</v>
      </c>
      <c r="M16" s="31">
        <v>18511</v>
      </c>
      <c r="N16" s="34">
        <v>138</v>
      </c>
      <c r="O16" s="30">
        <v>0.749</v>
      </c>
      <c r="P16" s="31">
        <v>5015</v>
      </c>
      <c r="Q16" s="34">
        <v>240</v>
      </c>
      <c r="R16" t="s">
        <v>11</v>
      </c>
    </row>
    <row r="18" spans="2:17" x14ac:dyDescent="0.25">
      <c r="B18" s="38" t="s">
        <v>26</v>
      </c>
    </row>
    <row r="19" spans="2:17" ht="45" x14ac:dyDescent="0.25">
      <c r="B19" s="2" t="s">
        <v>0</v>
      </c>
      <c r="C19" s="23" t="s">
        <v>1</v>
      </c>
      <c r="D19" s="23" t="s">
        <v>16</v>
      </c>
      <c r="E19" s="23" t="s">
        <v>17</v>
      </c>
      <c r="F19" s="24" t="s">
        <v>18</v>
      </c>
      <c r="G19" s="24" t="s">
        <v>2</v>
      </c>
      <c r="H19" s="26" t="s">
        <v>19</v>
      </c>
      <c r="I19" s="26" t="s">
        <v>3</v>
      </c>
      <c r="J19" s="27" t="s">
        <v>20</v>
      </c>
      <c r="K19" s="27" t="s">
        <v>4</v>
      </c>
      <c r="L19" s="25" t="s">
        <v>5</v>
      </c>
      <c r="M19" s="25" t="s">
        <v>6</v>
      </c>
      <c r="N19" s="25" t="s">
        <v>7</v>
      </c>
      <c r="O19" s="28" t="s">
        <v>8</v>
      </c>
      <c r="P19" s="28" t="s">
        <v>9</v>
      </c>
      <c r="Q19" s="28" t="s">
        <v>10</v>
      </c>
    </row>
    <row r="20" spans="2:17" x14ac:dyDescent="0.25">
      <c r="B20" s="21" t="s">
        <v>12</v>
      </c>
      <c r="C20" s="59">
        <v>13808</v>
      </c>
      <c r="D20" s="68">
        <v>7419</v>
      </c>
      <c r="E20" s="69">
        <f>ROUNDUP(4.13,0)</f>
        <v>5</v>
      </c>
      <c r="F20" s="70" t="s">
        <v>21</v>
      </c>
      <c r="G20" s="71" t="s">
        <v>21</v>
      </c>
      <c r="H20" s="72">
        <v>7103</v>
      </c>
      <c r="I20" s="69">
        <f>ROUNDUP(4.24,0)</f>
        <v>5</v>
      </c>
      <c r="J20" s="72">
        <v>316</v>
      </c>
      <c r="K20" s="69">
        <f>ROUNDUP(1.48,0)</f>
        <v>2</v>
      </c>
      <c r="L20" s="59">
        <v>1.4028</v>
      </c>
      <c r="M20" s="60">
        <v>40186</v>
      </c>
      <c r="N20" s="63">
        <v>1618</v>
      </c>
      <c r="O20" s="61" t="s">
        <v>21</v>
      </c>
      <c r="P20" s="64" t="s">
        <v>21</v>
      </c>
      <c r="Q20" s="62" t="s">
        <v>21</v>
      </c>
    </row>
    <row r="21" spans="2:17" x14ac:dyDescent="0.25">
      <c r="B21" s="22" t="s">
        <v>13</v>
      </c>
      <c r="C21" s="65">
        <v>22725</v>
      </c>
      <c r="D21" s="73">
        <v>17323</v>
      </c>
      <c r="E21" s="74">
        <f>ROUNDUP(3.19,0)</f>
        <v>4</v>
      </c>
      <c r="F21" s="75">
        <v>0</v>
      </c>
      <c r="G21" s="74">
        <v>0</v>
      </c>
      <c r="H21" s="75">
        <v>1485</v>
      </c>
      <c r="I21" s="74">
        <f>ROUNDUP(5.68,0)</f>
        <v>6</v>
      </c>
      <c r="J21" s="75">
        <v>15838</v>
      </c>
      <c r="K21" s="74">
        <f>ROUNDUP(2.96,0)</f>
        <v>3</v>
      </c>
      <c r="L21" s="65">
        <v>0.70109999999999995</v>
      </c>
      <c r="M21" s="67">
        <v>62225</v>
      </c>
      <c r="N21" s="66">
        <v>560</v>
      </c>
      <c r="O21" s="65">
        <v>2.0649999999999999</v>
      </c>
      <c r="P21" s="67">
        <v>20217</v>
      </c>
      <c r="Q21" s="66">
        <v>3515</v>
      </c>
    </row>
    <row r="22" spans="2:17" x14ac:dyDescent="0.25">
      <c r="B22" s="22" t="s">
        <v>14</v>
      </c>
      <c r="C22" s="65">
        <v>5</v>
      </c>
      <c r="D22" s="73">
        <v>6</v>
      </c>
      <c r="E22" s="74">
        <f>ROUNDUP(0.83,0)</f>
        <v>1</v>
      </c>
      <c r="F22" s="75">
        <v>0</v>
      </c>
      <c r="G22" s="74">
        <v>0</v>
      </c>
      <c r="H22" s="76">
        <v>0</v>
      </c>
      <c r="I22" s="77">
        <v>0</v>
      </c>
      <c r="J22" s="75">
        <v>6</v>
      </c>
      <c r="K22" s="74">
        <v>0.83</v>
      </c>
      <c r="L22" s="65">
        <v>7.7100000000000002E-2</v>
      </c>
      <c r="M22" s="67">
        <v>15</v>
      </c>
      <c r="N22" s="66">
        <v>0</v>
      </c>
      <c r="O22" s="65">
        <v>1E-4</v>
      </c>
      <c r="P22" s="67">
        <v>5</v>
      </c>
      <c r="Q22" s="66">
        <v>0</v>
      </c>
    </row>
    <row r="23" spans="2:17" x14ac:dyDescent="0.25">
      <c r="B23" s="29" t="s">
        <v>15</v>
      </c>
      <c r="C23" s="30">
        <v>9370</v>
      </c>
      <c r="D23" s="56">
        <v>3267</v>
      </c>
      <c r="E23" s="57">
        <f>ROUNDUP(2.76,0)</f>
        <v>3</v>
      </c>
      <c r="F23" s="58">
        <v>0</v>
      </c>
      <c r="G23" s="57">
        <v>0</v>
      </c>
      <c r="H23" s="58">
        <v>1172</v>
      </c>
      <c r="I23" s="57">
        <f>4.7</f>
        <v>4.7</v>
      </c>
      <c r="J23" s="58">
        <v>2095</v>
      </c>
      <c r="K23" s="57">
        <f>1.67</f>
        <v>1.67</v>
      </c>
      <c r="L23" s="33">
        <v>0.75509999999999999</v>
      </c>
      <c r="M23" s="31">
        <v>21487</v>
      </c>
      <c r="N23" s="34">
        <v>127</v>
      </c>
      <c r="O23" s="33">
        <v>0.6895</v>
      </c>
      <c r="P23" s="31">
        <v>5538</v>
      </c>
      <c r="Q23" s="35">
        <v>241</v>
      </c>
    </row>
    <row r="25" spans="2:17" x14ac:dyDescent="0.25">
      <c r="B25" s="38" t="s">
        <v>27</v>
      </c>
    </row>
    <row r="26" spans="2:17" ht="45" x14ac:dyDescent="0.25">
      <c r="B26" s="2" t="s">
        <v>0</v>
      </c>
      <c r="C26" s="23" t="s">
        <v>1</v>
      </c>
      <c r="D26" s="23" t="s">
        <v>16</v>
      </c>
      <c r="E26" s="23" t="s">
        <v>17</v>
      </c>
      <c r="F26" s="24" t="s">
        <v>18</v>
      </c>
      <c r="G26" s="24" t="s">
        <v>2</v>
      </c>
      <c r="H26" s="26" t="s">
        <v>19</v>
      </c>
      <c r="I26" s="26" t="s">
        <v>3</v>
      </c>
      <c r="J26" s="27" t="s">
        <v>20</v>
      </c>
      <c r="K26" s="27" t="s">
        <v>4</v>
      </c>
      <c r="L26" s="25" t="s">
        <v>5</v>
      </c>
      <c r="M26" s="25" t="s">
        <v>6</v>
      </c>
      <c r="N26" s="25" t="s">
        <v>7</v>
      </c>
      <c r="O26" s="28" t="s">
        <v>8</v>
      </c>
      <c r="P26" s="28" t="s">
        <v>9</v>
      </c>
      <c r="Q26" s="28" t="s">
        <v>10</v>
      </c>
    </row>
    <row r="27" spans="2:17" x14ac:dyDescent="0.25">
      <c r="B27" s="21" t="s">
        <v>12</v>
      </c>
      <c r="C27" s="59">
        <v>11206</v>
      </c>
      <c r="D27" s="68">
        <v>5891</v>
      </c>
      <c r="E27" s="79">
        <f>ROUNDUP(4.28,0)</f>
        <v>5</v>
      </c>
      <c r="F27" s="70" t="s">
        <v>21</v>
      </c>
      <c r="G27" s="71" t="s">
        <v>21</v>
      </c>
      <c r="H27" s="72">
        <v>5391</v>
      </c>
      <c r="I27" s="69">
        <f>ROUNDUP(4.54,0)</f>
        <v>5</v>
      </c>
      <c r="J27" s="72">
        <v>500</v>
      </c>
      <c r="K27" s="69">
        <f>ROUNDUP(1.48,0)</f>
        <v>2</v>
      </c>
      <c r="L27" s="59">
        <v>1.5458000000000001</v>
      </c>
      <c r="M27" s="60">
        <v>32072</v>
      </c>
      <c r="N27" s="63">
        <v>883</v>
      </c>
      <c r="O27" s="61" t="s">
        <v>21</v>
      </c>
      <c r="P27" s="64" t="s">
        <v>21</v>
      </c>
      <c r="Q27" s="62" t="s">
        <v>21</v>
      </c>
    </row>
    <row r="28" spans="2:17" x14ac:dyDescent="0.25">
      <c r="B28" s="22" t="s">
        <v>13</v>
      </c>
      <c r="C28" s="65">
        <v>15113</v>
      </c>
      <c r="D28" s="73">
        <v>11970</v>
      </c>
      <c r="E28" s="74">
        <f>ROUNDUP(2.75,0)</f>
        <v>3</v>
      </c>
      <c r="F28" s="75">
        <v>0</v>
      </c>
      <c r="G28" s="74">
        <v>0</v>
      </c>
      <c r="H28" s="75">
        <v>1022</v>
      </c>
      <c r="I28" s="74">
        <f>ROUNDUP(4.89,0)</f>
        <v>5</v>
      </c>
      <c r="J28" s="75">
        <v>10948</v>
      </c>
      <c r="K28" s="74">
        <f>ROUNDUP(2.55,0)</f>
        <v>3</v>
      </c>
      <c r="L28" s="65">
        <v>0.77310000000000001</v>
      </c>
      <c r="M28" s="67">
        <v>40318</v>
      </c>
      <c r="N28" s="66">
        <v>328</v>
      </c>
      <c r="O28" s="65">
        <v>1.5689</v>
      </c>
      <c r="P28" s="67">
        <v>13148</v>
      </c>
      <c r="Q28" s="66">
        <v>554</v>
      </c>
    </row>
    <row r="29" spans="2:17" x14ac:dyDescent="0.25">
      <c r="B29" s="22" t="s">
        <v>14</v>
      </c>
      <c r="C29" s="65">
        <v>3</v>
      </c>
      <c r="D29" s="73">
        <v>3</v>
      </c>
      <c r="E29" s="74">
        <v>2.6234000000000002</v>
      </c>
      <c r="F29" s="75">
        <v>0</v>
      </c>
      <c r="G29" s="74">
        <v>0</v>
      </c>
      <c r="H29" s="76">
        <v>0</v>
      </c>
      <c r="I29" s="77">
        <v>0</v>
      </c>
      <c r="J29" s="75">
        <v>3</v>
      </c>
      <c r="K29" s="74">
        <f>ROUNDUP(2.33,0)</f>
        <v>3</v>
      </c>
      <c r="L29" s="65">
        <v>0.25700000000000001</v>
      </c>
      <c r="M29" s="67">
        <v>9</v>
      </c>
      <c r="N29" s="66">
        <v>0</v>
      </c>
      <c r="O29" s="65">
        <v>0.92849999999999999</v>
      </c>
      <c r="P29" s="67">
        <v>3</v>
      </c>
      <c r="Q29" s="66">
        <v>0</v>
      </c>
    </row>
    <row r="30" spans="2:17" x14ac:dyDescent="0.25">
      <c r="B30" s="29" t="s">
        <v>15</v>
      </c>
      <c r="C30" s="30">
        <v>6682</v>
      </c>
      <c r="D30" s="56">
        <v>2304</v>
      </c>
      <c r="E30" s="57">
        <f>ROUNDUP(2.72,0)</f>
        <v>3</v>
      </c>
      <c r="F30" s="58">
        <v>0</v>
      </c>
      <c r="G30" s="57">
        <v>0</v>
      </c>
      <c r="H30" s="58">
        <v>822</v>
      </c>
      <c r="I30" s="57">
        <f>ROUNDUP(4.58,0)</f>
        <v>5</v>
      </c>
      <c r="J30" s="58">
        <v>1482</v>
      </c>
      <c r="K30" s="57">
        <f>ROUNDUP(1.68,0)</f>
        <v>2</v>
      </c>
      <c r="L30" s="33">
        <v>0.8216</v>
      </c>
      <c r="M30" s="31">
        <v>14940</v>
      </c>
      <c r="N30" s="34">
        <v>75</v>
      </c>
      <c r="O30" s="33">
        <v>0.72809999999999997</v>
      </c>
      <c r="P30" s="31">
        <v>3801</v>
      </c>
      <c r="Q30" s="35">
        <v>167</v>
      </c>
    </row>
    <row r="32" spans="2:17" x14ac:dyDescent="0.25">
      <c r="B32" s="38" t="s">
        <v>28</v>
      </c>
    </row>
    <row r="33" spans="2:17" ht="45" x14ac:dyDescent="0.25">
      <c r="B33" s="2" t="s">
        <v>0</v>
      </c>
      <c r="C33" s="23" t="s">
        <v>1</v>
      </c>
      <c r="D33" s="23" t="s">
        <v>16</v>
      </c>
      <c r="E33" s="23" t="s">
        <v>17</v>
      </c>
      <c r="F33" s="24" t="s">
        <v>18</v>
      </c>
      <c r="G33" s="24" t="s">
        <v>2</v>
      </c>
      <c r="H33" s="26" t="s">
        <v>19</v>
      </c>
      <c r="I33" s="26" t="s">
        <v>3</v>
      </c>
      <c r="J33" s="27" t="s">
        <v>20</v>
      </c>
      <c r="K33" s="27" t="s">
        <v>4</v>
      </c>
      <c r="L33" s="25" t="s">
        <v>5</v>
      </c>
      <c r="M33" s="25" t="s">
        <v>6</v>
      </c>
      <c r="N33" s="25" t="s">
        <v>7</v>
      </c>
      <c r="O33" s="28" t="s">
        <v>8</v>
      </c>
      <c r="P33" s="28" t="s">
        <v>9</v>
      </c>
      <c r="Q33" s="28" t="s">
        <v>10</v>
      </c>
    </row>
    <row r="34" spans="2:17" x14ac:dyDescent="0.25">
      <c r="B34" s="21" t="s">
        <v>12</v>
      </c>
      <c r="C34" s="59">
        <v>12707</v>
      </c>
      <c r="D34" s="68">
        <v>7223</v>
      </c>
      <c r="E34" s="69">
        <f>ROUNDUP(4.15,0)</f>
        <v>5</v>
      </c>
      <c r="F34" s="70" t="s">
        <v>21</v>
      </c>
      <c r="G34" s="71" t="s">
        <v>21</v>
      </c>
      <c r="H34" s="72">
        <v>6413</v>
      </c>
      <c r="I34" s="69">
        <f>ROUNDUP(4.2,0)</f>
        <v>5</v>
      </c>
      <c r="J34" s="72">
        <v>810</v>
      </c>
      <c r="K34" s="69">
        <f>ROUNDUP(3.73,0)</f>
        <v>4</v>
      </c>
      <c r="L34" s="59">
        <v>1.3606</v>
      </c>
      <c r="M34" s="60">
        <v>38145</v>
      </c>
      <c r="N34" s="63">
        <v>1283</v>
      </c>
      <c r="O34" s="61" t="s">
        <v>21</v>
      </c>
      <c r="P34" s="64" t="s">
        <v>21</v>
      </c>
      <c r="Q34" s="62" t="s">
        <v>21</v>
      </c>
    </row>
    <row r="35" spans="2:17" x14ac:dyDescent="0.25">
      <c r="B35" s="22" t="s">
        <v>13</v>
      </c>
      <c r="C35" s="65">
        <v>17055</v>
      </c>
      <c r="D35" s="73">
        <v>11810</v>
      </c>
      <c r="E35" s="74">
        <f>ROUNDUP(2.94,0)</f>
        <v>3</v>
      </c>
      <c r="F35" s="75">
        <v>0</v>
      </c>
      <c r="G35" s="74">
        <v>0</v>
      </c>
      <c r="H35" s="75">
        <v>1332</v>
      </c>
      <c r="I35" s="74">
        <f>ROUNDUP(4.96,0)</f>
        <v>5</v>
      </c>
      <c r="J35" s="75">
        <v>10478</v>
      </c>
      <c r="K35" s="74">
        <f>ROUNDUP(2.68,0)</f>
        <v>3</v>
      </c>
      <c r="L35" s="65">
        <v>0.75870000000000004</v>
      </c>
      <c r="M35" s="67">
        <v>48785</v>
      </c>
      <c r="N35" s="66">
        <v>534</v>
      </c>
      <c r="O35" s="65">
        <v>1.5005999999999999</v>
      </c>
      <c r="P35" s="67">
        <v>15547</v>
      </c>
      <c r="Q35" s="66">
        <v>1119</v>
      </c>
    </row>
    <row r="36" spans="2:17" x14ac:dyDescent="0.25">
      <c r="B36" s="22" t="s">
        <v>14</v>
      </c>
      <c r="C36" s="65">
        <v>5</v>
      </c>
      <c r="D36" s="73">
        <v>5</v>
      </c>
      <c r="E36" s="74">
        <f>ROUNDUP(2.4,0)</f>
        <v>3</v>
      </c>
      <c r="F36" s="75">
        <v>0</v>
      </c>
      <c r="G36" s="74">
        <v>0</v>
      </c>
      <c r="H36" s="76">
        <v>0</v>
      </c>
      <c r="I36" s="77">
        <v>0</v>
      </c>
      <c r="J36" s="75">
        <v>5</v>
      </c>
      <c r="K36" s="74">
        <f>ROUNDUP(2.4,0)</f>
        <v>3</v>
      </c>
      <c r="L36" s="65">
        <v>0.29770000000000002</v>
      </c>
      <c r="M36" s="67">
        <v>15</v>
      </c>
      <c r="N36" s="66">
        <v>0</v>
      </c>
      <c r="O36" s="65">
        <v>1.8127</v>
      </c>
      <c r="P36" s="67">
        <v>5</v>
      </c>
      <c r="Q36" s="66">
        <v>0</v>
      </c>
    </row>
    <row r="37" spans="2:17" x14ac:dyDescent="0.25">
      <c r="B37" s="29" t="s">
        <v>15</v>
      </c>
      <c r="C37" s="30">
        <v>7341</v>
      </c>
      <c r="D37" s="56">
        <v>2494</v>
      </c>
      <c r="E37" s="78">
        <f>ROUNDUP(3.03,0)</f>
        <v>4</v>
      </c>
      <c r="F37" s="58">
        <v>0</v>
      </c>
      <c r="G37" s="78">
        <v>0</v>
      </c>
      <c r="H37" s="58">
        <v>1048</v>
      </c>
      <c r="I37" s="78">
        <f>ROUNDUP(4.58,0)</f>
        <v>5</v>
      </c>
      <c r="J37" s="58">
        <v>1446</v>
      </c>
      <c r="K37" s="78">
        <f>ROUNDUP(1.9,0)</f>
        <v>2</v>
      </c>
      <c r="L37" s="30">
        <v>0.81120000000000003</v>
      </c>
      <c r="M37" s="31">
        <v>17129</v>
      </c>
      <c r="N37" s="34">
        <v>206</v>
      </c>
      <c r="O37" s="30">
        <v>0.68430000000000002</v>
      </c>
      <c r="P37" s="31">
        <v>4197</v>
      </c>
      <c r="Q37" s="34">
        <v>221</v>
      </c>
    </row>
    <row r="39" spans="2:17" x14ac:dyDescent="0.25">
      <c r="B39" s="38" t="s">
        <v>29</v>
      </c>
    </row>
    <row r="40" spans="2:17" ht="45" x14ac:dyDescent="0.25">
      <c r="B40" s="2" t="s">
        <v>0</v>
      </c>
      <c r="C40" s="23" t="s">
        <v>1</v>
      </c>
      <c r="D40" s="23" t="s">
        <v>16</v>
      </c>
      <c r="E40" s="23" t="s">
        <v>17</v>
      </c>
      <c r="F40" s="24" t="s">
        <v>18</v>
      </c>
      <c r="G40" s="24" t="s">
        <v>2</v>
      </c>
      <c r="H40" s="26" t="s">
        <v>19</v>
      </c>
      <c r="I40" s="26" t="s">
        <v>3</v>
      </c>
      <c r="J40" s="27" t="s">
        <v>20</v>
      </c>
      <c r="K40" s="27" t="s">
        <v>4</v>
      </c>
      <c r="L40" s="25" t="s">
        <v>5</v>
      </c>
      <c r="M40" s="25" t="s">
        <v>6</v>
      </c>
      <c r="N40" s="25" t="s">
        <v>7</v>
      </c>
      <c r="O40" s="28" t="s">
        <v>8</v>
      </c>
      <c r="P40" s="28" t="s">
        <v>9</v>
      </c>
      <c r="Q40" s="28" t="s">
        <v>10</v>
      </c>
    </row>
    <row r="41" spans="2:17" x14ac:dyDescent="0.25">
      <c r="B41" s="21" t="s">
        <v>12</v>
      </c>
      <c r="C41" s="59">
        <v>11691</v>
      </c>
      <c r="D41" s="68">
        <v>6625</v>
      </c>
      <c r="E41" s="79">
        <f>ROUNDUP(4.04,0)</f>
        <v>5</v>
      </c>
      <c r="F41" s="70" t="s">
        <v>21</v>
      </c>
      <c r="G41" s="71" t="s">
        <v>21</v>
      </c>
      <c r="H41" s="72">
        <v>6026</v>
      </c>
      <c r="I41" s="69">
        <f>ROUNDUP(4.3,0)</f>
        <v>5</v>
      </c>
      <c r="J41" s="72">
        <v>599</v>
      </c>
      <c r="K41" s="69">
        <f>ROUNDUP(1.43,0)</f>
        <v>2</v>
      </c>
      <c r="L41" s="59">
        <v>1.3573999999999999</v>
      </c>
      <c r="M41" s="60">
        <v>34774</v>
      </c>
      <c r="N41" s="63">
        <v>775</v>
      </c>
      <c r="O41" s="61" t="s">
        <v>21</v>
      </c>
      <c r="P41" s="64" t="s">
        <v>21</v>
      </c>
      <c r="Q41" s="62" t="s">
        <v>21</v>
      </c>
    </row>
    <row r="42" spans="2:17" x14ac:dyDescent="0.25">
      <c r="B42" s="22" t="s">
        <v>13</v>
      </c>
      <c r="C42" s="65">
        <v>13242</v>
      </c>
      <c r="D42" s="73">
        <v>11532</v>
      </c>
      <c r="E42" s="74">
        <f>ROUNDUP(2.73,0)</f>
        <v>3</v>
      </c>
      <c r="F42" s="75">
        <v>0</v>
      </c>
      <c r="G42" s="74">
        <v>0</v>
      </c>
      <c r="H42" s="75">
        <v>1185</v>
      </c>
      <c r="I42" s="74">
        <f>ROUNDUP(4.92,0)</f>
        <v>5</v>
      </c>
      <c r="J42" s="75">
        <v>10347</v>
      </c>
      <c r="K42" s="74">
        <f>ROUNDUP(2.48,0)</f>
        <v>3</v>
      </c>
      <c r="L42" s="65">
        <v>0.70689999999999997</v>
      </c>
      <c r="M42" s="67">
        <v>36763</v>
      </c>
      <c r="N42" s="66">
        <v>262</v>
      </c>
      <c r="O42" s="65">
        <v>1.3948</v>
      </c>
      <c r="P42" s="67">
        <v>11730</v>
      </c>
      <c r="Q42" s="66">
        <v>88</v>
      </c>
    </row>
    <row r="43" spans="2:17" x14ac:dyDescent="0.25">
      <c r="B43" s="22" t="s">
        <v>14</v>
      </c>
      <c r="C43" s="65">
        <v>4</v>
      </c>
      <c r="D43" s="73">
        <v>3</v>
      </c>
      <c r="E43" s="74">
        <f>ROUNDUP(4.67,0)</f>
        <v>5</v>
      </c>
      <c r="F43" s="75">
        <v>0</v>
      </c>
      <c r="G43" s="74">
        <v>0</v>
      </c>
      <c r="H43" s="76">
        <v>0</v>
      </c>
      <c r="I43" s="77">
        <v>0</v>
      </c>
      <c r="J43" s="75">
        <v>3</v>
      </c>
      <c r="K43" s="74">
        <f>ROUNDUP(4.67,0)</f>
        <v>5</v>
      </c>
      <c r="L43" s="65">
        <v>1.3513999999999999</v>
      </c>
      <c r="M43" s="67">
        <v>11</v>
      </c>
      <c r="N43" s="66">
        <v>1</v>
      </c>
      <c r="O43" s="65">
        <v>1.5121</v>
      </c>
      <c r="P43" s="67">
        <v>4</v>
      </c>
      <c r="Q43" s="66">
        <v>0</v>
      </c>
    </row>
    <row r="44" spans="2:17" x14ac:dyDescent="0.25">
      <c r="B44" s="29" t="s">
        <v>15</v>
      </c>
      <c r="C44" s="30">
        <v>6544</v>
      </c>
      <c r="D44" s="56">
        <v>2000</v>
      </c>
      <c r="E44" s="78">
        <f>ROUNDUP(2.86,0)</f>
        <v>3</v>
      </c>
      <c r="F44" s="58">
        <v>0</v>
      </c>
      <c r="G44" s="78">
        <v>0</v>
      </c>
      <c r="H44" s="58">
        <v>851</v>
      </c>
      <c r="I44" s="78">
        <f>ROUNDUP(4.45,0)</f>
        <v>5</v>
      </c>
      <c r="J44" s="58">
        <v>1149</v>
      </c>
      <c r="K44" s="78">
        <f>ROUNDUP(1.69,0)</f>
        <v>2</v>
      </c>
      <c r="L44" s="30">
        <v>0.75180000000000002</v>
      </c>
      <c r="M44" s="31">
        <v>14105</v>
      </c>
      <c r="N44" s="34">
        <v>63</v>
      </c>
      <c r="O44" s="30">
        <v>0.70820000000000005</v>
      </c>
      <c r="P44" s="31">
        <v>3281</v>
      </c>
      <c r="Q44" s="34">
        <v>154</v>
      </c>
    </row>
    <row r="46" spans="2:17" x14ac:dyDescent="0.25">
      <c r="B46" s="80" t="s">
        <v>30</v>
      </c>
    </row>
    <row r="47" spans="2:17" ht="45" x14ac:dyDescent="0.25">
      <c r="B47" s="81" t="s">
        <v>0</v>
      </c>
      <c r="C47" s="23" t="s">
        <v>1</v>
      </c>
      <c r="D47" s="23" t="s">
        <v>16</v>
      </c>
      <c r="E47" s="23" t="s">
        <v>17</v>
      </c>
      <c r="F47" s="24" t="s">
        <v>18</v>
      </c>
      <c r="G47" s="24" t="s">
        <v>2</v>
      </c>
      <c r="H47" s="26" t="s">
        <v>19</v>
      </c>
      <c r="I47" s="26" t="s">
        <v>3</v>
      </c>
      <c r="J47" s="27" t="s">
        <v>20</v>
      </c>
      <c r="K47" s="27" t="s">
        <v>4</v>
      </c>
      <c r="L47" s="25" t="s">
        <v>5</v>
      </c>
      <c r="M47" s="25" t="s">
        <v>6</v>
      </c>
      <c r="N47" s="25" t="s">
        <v>7</v>
      </c>
      <c r="O47" s="28" t="s">
        <v>8</v>
      </c>
      <c r="P47" s="28" t="s">
        <v>9</v>
      </c>
      <c r="Q47" s="28" t="s">
        <v>10</v>
      </c>
    </row>
    <row r="48" spans="2:17" x14ac:dyDescent="0.25">
      <c r="B48" s="82" t="s">
        <v>12</v>
      </c>
      <c r="C48" s="59">
        <v>12295</v>
      </c>
      <c r="D48" s="68">
        <v>7243</v>
      </c>
      <c r="E48" s="79">
        <f>ROUNDUP(4.66,0)</f>
        <v>5</v>
      </c>
      <c r="F48" s="70" t="s">
        <v>21</v>
      </c>
      <c r="G48" s="71" t="s">
        <v>21</v>
      </c>
      <c r="H48" s="72">
        <v>6505</v>
      </c>
      <c r="I48" s="69">
        <f>ROUNDUP(4.98,0)</f>
        <v>5</v>
      </c>
      <c r="J48" s="72">
        <v>738</v>
      </c>
      <c r="K48" s="69">
        <f>ROUNDUP(1.88,0)</f>
        <v>2</v>
      </c>
      <c r="L48" s="59">
        <v>1.3512</v>
      </c>
      <c r="M48" s="60">
        <v>37510</v>
      </c>
      <c r="N48" s="63">
        <v>1010</v>
      </c>
      <c r="O48" s="61" t="s">
        <v>21</v>
      </c>
      <c r="P48" s="64" t="s">
        <v>21</v>
      </c>
      <c r="Q48" s="62" t="s">
        <v>21</v>
      </c>
    </row>
    <row r="49" spans="2:17" x14ac:dyDescent="0.25">
      <c r="B49" s="83" t="s">
        <v>13</v>
      </c>
      <c r="C49" s="65">
        <v>13286</v>
      </c>
      <c r="D49" s="73">
        <v>10030</v>
      </c>
      <c r="E49" s="74">
        <f>ROUNDUP(2.8,0)</f>
        <v>3</v>
      </c>
      <c r="F49" s="75">
        <v>0</v>
      </c>
      <c r="G49" s="74">
        <v>0</v>
      </c>
      <c r="H49" s="75">
        <v>1085</v>
      </c>
      <c r="I49" s="74">
        <f>ROUNDUP(4.87,0)</f>
        <v>5</v>
      </c>
      <c r="J49" s="75">
        <v>8945</v>
      </c>
      <c r="K49" s="74">
        <f>ROUNDUP(2.55,0)</f>
        <v>3</v>
      </c>
      <c r="L49" s="65">
        <v>0.81910000000000005</v>
      </c>
      <c r="M49" s="67">
        <v>38247</v>
      </c>
      <c r="N49" s="66">
        <v>410</v>
      </c>
      <c r="O49" s="65">
        <v>1.3928</v>
      </c>
      <c r="P49" s="67">
        <v>12033</v>
      </c>
      <c r="Q49" s="66">
        <v>409</v>
      </c>
    </row>
    <row r="50" spans="2:17" x14ac:dyDescent="0.25">
      <c r="B50" s="83" t="s">
        <v>14</v>
      </c>
      <c r="C50" s="65">
        <v>6</v>
      </c>
      <c r="D50" s="73">
        <v>6</v>
      </c>
      <c r="E50" s="74">
        <f>ROUNDUP(1.67,0)</f>
        <v>2</v>
      </c>
      <c r="F50" s="75">
        <v>0</v>
      </c>
      <c r="G50" s="74">
        <v>0</v>
      </c>
      <c r="H50" s="76">
        <v>0</v>
      </c>
      <c r="I50" s="77">
        <v>0</v>
      </c>
      <c r="J50" s="75">
        <v>6</v>
      </c>
      <c r="K50" s="74">
        <f>ROUNDUP(1.67,0)</f>
        <v>2</v>
      </c>
      <c r="L50" s="65">
        <v>0.2006</v>
      </c>
      <c r="M50" s="67">
        <v>15</v>
      </c>
      <c r="N50" s="66">
        <v>0</v>
      </c>
      <c r="O50" s="65">
        <v>0.94059999999999999</v>
      </c>
      <c r="P50" s="67">
        <v>5</v>
      </c>
      <c r="Q50" s="66">
        <v>0</v>
      </c>
    </row>
    <row r="51" spans="2:17" x14ac:dyDescent="0.25">
      <c r="B51" s="84" t="s">
        <v>15</v>
      </c>
      <c r="C51" s="30">
        <v>6429</v>
      </c>
      <c r="D51" s="56">
        <v>1962</v>
      </c>
      <c r="E51" s="78">
        <f>ROUNDUP(3.35,0)</f>
        <v>4</v>
      </c>
      <c r="F51" s="58">
        <v>0</v>
      </c>
      <c r="G51" s="78">
        <v>0</v>
      </c>
      <c r="H51" s="58">
        <v>886</v>
      </c>
      <c r="I51" s="78">
        <f>ROUNDUP(4.95,0)</f>
        <v>5</v>
      </c>
      <c r="J51" s="58">
        <v>1076</v>
      </c>
      <c r="K51" s="78">
        <f>ROUNDUP(2.04,0)</f>
        <v>3</v>
      </c>
      <c r="L51" s="30">
        <v>0.84089999999999998</v>
      </c>
      <c r="M51" s="31">
        <v>14312</v>
      </c>
      <c r="N51" s="34">
        <v>124</v>
      </c>
      <c r="O51" s="30">
        <v>0.80100000000000005</v>
      </c>
      <c r="P51" s="31">
        <v>3232</v>
      </c>
      <c r="Q51" s="34">
        <v>205</v>
      </c>
    </row>
    <row r="53" spans="2:17" x14ac:dyDescent="0.25">
      <c r="B53" s="38" t="s">
        <v>31</v>
      </c>
    </row>
    <row r="54" spans="2:17" ht="45" x14ac:dyDescent="0.25">
      <c r="B54" s="2" t="s">
        <v>0</v>
      </c>
      <c r="C54" s="23" t="s">
        <v>1</v>
      </c>
      <c r="D54" s="23" t="s">
        <v>16</v>
      </c>
      <c r="E54" s="23" t="s">
        <v>17</v>
      </c>
      <c r="F54" s="24" t="s">
        <v>18</v>
      </c>
      <c r="G54" s="24" t="s">
        <v>2</v>
      </c>
      <c r="H54" s="26" t="s">
        <v>19</v>
      </c>
      <c r="I54" s="26" t="s">
        <v>3</v>
      </c>
      <c r="J54" s="27" t="s">
        <v>20</v>
      </c>
      <c r="K54" s="27" t="s">
        <v>4</v>
      </c>
      <c r="L54" s="25" t="s">
        <v>5</v>
      </c>
      <c r="M54" s="25" t="s">
        <v>6</v>
      </c>
      <c r="N54" s="25" t="s">
        <v>7</v>
      </c>
      <c r="O54" s="28" t="s">
        <v>8</v>
      </c>
      <c r="P54" s="28" t="s">
        <v>9</v>
      </c>
      <c r="Q54" s="28" t="s">
        <v>10</v>
      </c>
    </row>
    <row r="55" spans="2:17" s="86" customFormat="1" x14ac:dyDescent="0.25">
      <c r="B55" s="82" t="s">
        <v>12</v>
      </c>
      <c r="C55" s="72">
        <v>14011</v>
      </c>
      <c r="D55" s="68">
        <v>6513</v>
      </c>
      <c r="E55" s="69">
        <f>ROUNDUP(3.86,0)</f>
        <v>4</v>
      </c>
      <c r="F55" s="70" t="s">
        <v>21</v>
      </c>
      <c r="G55" s="71" t="s">
        <v>21</v>
      </c>
      <c r="H55" s="72">
        <v>6148</v>
      </c>
      <c r="I55" s="69">
        <f>ROUNDUP(4,0)</f>
        <v>4</v>
      </c>
      <c r="J55" s="72">
        <v>365</v>
      </c>
      <c r="K55" s="69">
        <f>ROUNDUP(1.55,0)</f>
        <v>2</v>
      </c>
      <c r="L55" s="72">
        <v>1.4218999999999999</v>
      </c>
      <c r="M55" s="68">
        <v>39998</v>
      </c>
      <c r="N55" s="69">
        <v>1477</v>
      </c>
      <c r="O55" s="70" t="s">
        <v>21</v>
      </c>
      <c r="P55" s="85" t="s">
        <v>21</v>
      </c>
      <c r="Q55" s="71" t="s">
        <v>21</v>
      </c>
    </row>
    <row r="56" spans="2:17" s="86" customFormat="1" x14ac:dyDescent="0.25">
      <c r="B56" s="83" t="s">
        <v>13</v>
      </c>
      <c r="C56" s="75">
        <v>13562</v>
      </c>
      <c r="D56" s="73">
        <v>8710</v>
      </c>
      <c r="E56" s="74">
        <f>ROUNDUP(3.12,0)</f>
        <v>4</v>
      </c>
      <c r="F56" s="75">
        <v>0</v>
      </c>
      <c r="G56" s="74">
        <v>0</v>
      </c>
      <c r="H56" s="75">
        <v>983</v>
      </c>
      <c r="I56" s="74">
        <f>ROUNDUP(5.43,0)</f>
        <v>6</v>
      </c>
      <c r="J56" s="75">
        <v>7727</v>
      </c>
      <c r="K56" s="74">
        <f>ROUNDUP(2.82,0)</f>
        <v>3</v>
      </c>
      <c r="L56" s="75">
        <v>0.82079999999999997</v>
      </c>
      <c r="M56" s="73">
        <v>38283</v>
      </c>
      <c r="N56" s="74">
        <v>1563</v>
      </c>
      <c r="O56" s="75">
        <v>3.1078000000000001</v>
      </c>
      <c r="P56" s="73">
        <v>12103</v>
      </c>
      <c r="Q56" s="74">
        <v>1975</v>
      </c>
    </row>
    <row r="57" spans="2:17" s="86" customFormat="1" x14ac:dyDescent="0.25">
      <c r="B57" s="83" t="s">
        <v>14</v>
      </c>
      <c r="C57" s="75">
        <v>2</v>
      </c>
      <c r="D57" s="73">
        <v>2</v>
      </c>
      <c r="E57" s="74">
        <f>ROUNDUP(1.5,0)</f>
        <v>2</v>
      </c>
      <c r="F57" s="75">
        <v>0</v>
      </c>
      <c r="G57" s="74">
        <v>0</v>
      </c>
      <c r="H57" s="76">
        <v>0</v>
      </c>
      <c r="I57" s="77">
        <v>0</v>
      </c>
      <c r="J57" s="75">
        <v>2</v>
      </c>
      <c r="K57" s="74">
        <f>ROUNDUP(1.5,0)</f>
        <v>2</v>
      </c>
      <c r="L57" s="75">
        <v>0.1434</v>
      </c>
      <c r="M57" s="73">
        <v>6</v>
      </c>
      <c r="N57" s="74">
        <v>0</v>
      </c>
      <c r="O57" s="75">
        <v>0.30080000000000001</v>
      </c>
      <c r="P57" s="73">
        <v>2</v>
      </c>
      <c r="Q57" s="74">
        <v>0</v>
      </c>
    </row>
    <row r="58" spans="2:17" s="86" customFormat="1" x14ac:dyDescent="0.25">
      <c r="B58" s="84" t="s">
        <v>15</v>
      </c>
      <c r="C58" s="58">
        <v>7797</v>
      </c>
      <c r="D58" s="56">
        <v>1979</v>
      </c>
      <c r="E58" s="78">
        <f>ROUNDUP(3.06,0)</f>
        <v>4</v>
      </c>
      <c r="F58" s="58">
        <v>0</v>
      </c>
      <c r="G58" s="78">
        <v>0</v>
      </c>
      <c r="H58" s="58">
        <v>866</v>
      </c>
      <c r="I58" s="78">
        <f>ROUNDUP(4.69,0)</f>
        <v>5</v>
      </c>
      <c r="J58" s="58">
        <v>1113</v>
      </c>
      <c r="K58" s="78">
        <f>ROUNDUP(1.79,0)</f>
        <v>2</v>
      </c>
      <c r="L58" s="58">
        <v>0.83279999999999998</v>
      </c>
      <c r="M58" s="56">
        <v>16762</v>
      </c>
      <c r="N58" s="78">
        <v>182</v>
      </c>
      <c r="O58" s="58">
        <v>0.81210000000000004</v>
      </c>
      <c r="P58" s="56">
        <v>3798</v>
      </c>
      <c r="Q58" s="78">
        <v>183</v>
      </c>
    </row>
    <row r="60" spans="2:17" x14ac:dyDescent="0.25">
      <c r="B60" s="38" t="s">
        <v>32</v>
      </c>
    </row>
    <row r="61" spans="2:17" ht="45" x14ac:dyDescent="0.25">
      <c r="B61" s="2" t="s">
        <v>0</v>
      </c>
      <c r="C61" s="23" t="s">
        <v>1</v>
      </c>
      <c r="D61" s="23" t="s">
        <v>16</v>
      </c>
      <c r="E61" s="23" t="s">
        <v>17</v>
      </c>
      <c r="F61" s="24" t="s">
        <v>18</v>
      </c>
      <c r="G61" s="24" t="s">
        <v>2</v>
      </c>
      <c r="H61" s="26" t="s">
        <v>19</v>
      </c>
      <c r="I61" s="26" t="s">
        <v>3</v>
      </c>
      <c r="J61" s="27" t="s">
        <v>20</v>
      </c>
      <c r="K61" s="27" t="s">
        <v>4</v>
      </c>
      <c r="L61" s="25" t="s">
        <v>5</v>
      </c>
      <c r="M61" s="25" t="s">
        <v>6</v>
      </c>
      <c r="N61" s="25" t="s">
        <v>7</v>
      </c>
      <c r="O61" s="28" t="s">
        <v>8</v>
      </c>
      <c r="P61" s="28" t="s">
        <v>9</v>
      </c>
      <c r="Q61" s="28" t="s">
        <v>10</v>
      </c>
    </row>
    <row r="62" spans="2:17" s="86" customFormat="1" x14ac:dyDescent="0.25">
      <c r="B62" s="82" t="s">
        <v>12</v>
      </c>
      <c r="C62" s="72">
        <v>16787</v>
      </c>
      <c r="D62" s="68">
        <v>7547</v>
      </c>
      <c r="E62" s="79">
        <f>ROUNDUP(4.36,0)</f>
        <v>5</v>
      </c>
      <c r="F62" s="70" t="s">
        <v>21</v>
      </c>
      <c r="G62" s="71" t="s">
        <v>21</v>
      </c>
      <c r="H62" s="72">
        <v>6868</v>
      </c>
      <c r="I62" s="69">
        <f>ROUNDUP(4.57,0)</f>
        <v>5</v>
      </c>
      <c r="J62" s="72">
        <v>679</v>
      </c>
      <c r="K62" s="69">
        <f>ROUNDUP(2.15,0)</f>
        <v>3</v>
      </c>
      <c r="L62" s="72">
        <v>1.2942</v>
      </c>
      <c r="M62" s="68">
        <v>44640</v>
      </c>
      <c r="N62" s="69">
        <v>1094</v>
      </c>
      <c r="O62" s="70" t="s">
        <v>21</v>
      </c>
      <c r="P62" s="85" t="s">
        <v>21</v>
      </c>
      <c r="Q62" s="71" t="s">
        <v>21</v>
      </c>
    </row>
    <row r="63" spans="2:17" s="86" customFormat="1" x14ac:dyDescent="0.25">
      <c r="B63" s="83" t="s">
        <v>13</v>
      </c>
      <c r="C63" s="75">
        <v>12521</v>
      </c>
      <c r="D63" s="73">
        <v>9919</v>
      </c>
      <c r="E63" s="74">
        <f>ROUNDUP(4.36,0)</f>
        <v>5</v>
      </c>
      <c r="F63" s="75">
        <v>0</v>
      </c>
      <c r="G63" s="74">
        <v>0</v>
      </c>
      <c r="H63" s="75">
        <v>1424</v>
      </c>
      <c r="I63" s="74">
        <f>ROUNDUP(7.46,0)</f>
        <v>8</v>
      </c>
      <c r="J63" s="75">
        <v>8495</v>
      </c>
      <c r="K63" s="74">
        <f>ROUNDUP(3.84,0)</f>
        <v>4</v>
      </c>
      <c r="L63" s="75">
        <v>0.76890000000000003</v>
      </c>
      <c r="M63" s="73">
        <v>33943</v>
      </c>
      <c r="N63" s="74">
        <v>380</v>
      </c>
      <c r="O63" s="75">
        <v>2.0817999999999999</v>
      </c>
      <c r="P63" s="73">
        <v>10849</v>
      </c>
      <c r="Q63" s="74">
        <v>796</v>
      </c>
    </row>
    <row r="64" spans="2:17" s="86" customFormat="1" x14ac:dyDescent="0.25">
      <c r="B64" s="83" t="s">
        <v>14</v>
      </c>
      <c r="C64" s="75">
        <v>3</v>
      </c>
      <c r="D64" s="73">
        <v>3</v>
      </c>
      <c r="E64" s="74">
        <f>ROUNDUP(2,0)</f>
        <v>2</v>
      </c>
      <c r="F64" s="75">
        <v>0</v>
      </c>
      <c r="G64" s="74">
        <v>0</v>
      </c>
      <c r="H64" s="76">
        <v>0</v>
      </c>
      <c r="I64" s="77">
        <v>0</v>
      </c>
      <c r="J64" s="75">
        <v>3</v>
      </c>
      <c r="K64" s="74">
        <v>2</v>
      </c>
      <c r="L64" s="75">
        <v>0.25590000000000002</v>
      </c>
      <c r="M64" s="73">
        <v>9</v>
      </c>
      <c r="N64" s="74">
        <v>0</v>
      </c>
      <c r="O64" s="75">
        <v>1.5686</v>
      </c>
      <c r="P64" s="73">
        <v>3</v>
      </c>
      <c r="Q64" s="74">
        <v>0</v>
      </c>
    </row>
    <row r="65" spans="2:17" s="86" customFormat="1" x14ac:dyDescent="0.25">
      <c r="B65" s="84" t="s">
        <v>15</v>
      </c>
      <c r="C65" s="58">
        <v>5654</v>
      </c>
      <c r="D65" s="56">
        <v>1872</v>
      </c>
      <c r="E65" s="78">
        <f>ROUNDUP(3.66,0)</f>
        <v>4</v>
      </c>
      <c r="F65" s="58">
        <v>0</v>
      </c>
      <c r="G65" s="78">
        <v>0</v>
      </c>
      <c r="H65" s="58">
        <v>917</v>
      </c>
      <c r="I65" s="78">
        <f>ROUNDUP(5.34,0)</f>
        <v>6</v>
      </c>
      <c r="J65" s="58">
        <v>955</v>
      </c>
      <c r="K65" s="78">
        <f>ROUNDUP(2.05,0)</f>
        <v>3</v>
      </c>
      <c r="L65" s="58">
        <v>0.85640000000000005</v>
      </c>
      <c r="M65" s="56">
        <v>13128</v>
      </c>
      <c r="N65" s="78">
        <v>114</v>
      </c>
      <c r="O65" s="58">
        <v>0.6774</v>
      </c>
      <c r="P65" s="56">
        <v>3171</v>
      </c>
      <c r="Q65" s="78">
        <v>147</v>
      </c>
    </row>
    <row r="67" spans="2:17" x14ac:dyDescent="0.25">
      <c r="B67" s="38" t="s">
        <v>37</v>
      </c>
    </row>
    <row r="68" spans="2:17" ht="45" x14ac:dyDescent="0.25">
      <c r="B68" s="2" t="s">
        <v>0</v>
      </c>
      <c r="C68" s="23" t="s">
        <v>1</v>
      </c>
      <c r="D68" s="23" t="s">
        <v>16</v>
      </c>
      <c r="E68" s="23" t="s">
        <v>17</v>
      </c>
      <c r="F68" s="24" t="s">
        <v>18</v>
      </c>
      <c r="G68" s="24" t="s">
        <v>2</v>
      </c>
      <c r="H68" s="26" t="s">
        <v>19</v>
      </c>
      <c r="I68" s="26" t="s">
        <v>3</v>
      </c>
      <c r="J68" s="27" t="s">
        <v>20</v>
      </c>
      <c r="K68" s="27" t="s">
        <v>4</v>
      </c>
      <c r="L68" s="25" t="s">
        <v>5</v>
      </c>
      <c r="M68" s="25" t="s">
        <v>6</v>
      </c>
      <c r="N68" s="25" t="s">
        <v>7</v>
      </c>
      <c r="O68" s="28" t="s">
        <v>8</v>
      </c>
      <c r="P68" s="28" t="s">
        <v>9</v>
      </c>
      <c r="Q68" s="28" t="s">
        <v>10</v>
      </c>
    </row>
    <row r="69" spans="2:17" x14ac:dyDescent="0.25">
      <c r="B69" s="21" t="s">
        <v>12</v>
      </c>
      <c r="C69" s="59">
        <v>15706</v>
      </c>
      <c r="D69" s="68">
        <v>7019</v>
      </c>
      <c r="E69" s="69">
        <f>ROUNDUP(5.08,0)</f>
        <v>6</v>
      </c>
      <c r="F69" s="70" t="s">
        <v>21</v>
      </c>
      <c r="G69" s="71" t="s">
        <v>21</v>
      </c>
      <c r="H69" s="72">
        <v>6448</v>
      </c>
      <c r="I69" s="69">
        <f>ROUNDUP(5.39,0)</f>
        <v>6</v>
      </c>
      <c r="J69" s="72">
        <v>571</v>
      </c>
      <c r="K69" s="69">
        <f>ROUNDUP(1.63,0)</f>
        <v>2</v>
      </c>
      <c r="L69" s="59">
        <v>1.4164000000000001</v>
      </c>
      <c r="M69" s="60">
        <v>41050</v>
      </c>
      <c r="N69" s="63">
        <v>1104</v>
      </c>
      <c r="O69" s="61" t="s">
        <v>21</v>
      </c>
      <c r="P69" s="64" t="s">
        <v>21</v>
      </c>
      <c r="Q69" s="62" t="s">
        <v>21</v>
      </c>
    </row>
    <row r="70" spans="2:17" x14ac:dyDescent="0.25">
      <c r="B70" s="22" t="s">
        <v>13</v>
      </c>
      <c r="C70" s="65">
        <v>13756</v>
      </c>
      <c r="D70" s="73">
        <v>10201</v>
      </c>
      <c r="E70" s="74">
        <f>ROUNDUP(3.43,0)</f>
        <v>4</v>
      </c>
      <c r="F70" s="75">
        <v>0</v>
      </c>
      <c r="G70" s="74">
        <v>0</v>
      </c>
      <c r="H70" s="75">
        <v>1393</v>
      </c>
      <c r="I70" s="74">
        <f>ROUNDUP(5.83,0)</f>
        <v>6</v>
      </c>
      <c r="J70" s="75">
        <v>8808</v>
      </c>
      <c r="K70" s="74">
        <f>ROUNDUP(3.05,0)</f>
        <v>4</v>
      </c>
      <c r="L70" s="65">
        <v>0.74270000000000003</v>
      </c>
      <c r="M70" s="67">
        <v>37652</v>
      </c>
      <c r="N70" s="66">
        <v>296</v>
      </c>
      <c r="O70" s="65">
        <v>2.0960999999999999</v>
      </c>
      <c r="P70" s="67">
        <v>11801</v>
      </c>
      <c r="Q70" s="66">
        <v>782</v>
      </c>
    </row>
    <row r="71" spans="2:17" x14ac:dyDescent="0.25">
      <c r="B71" s="22" t="s">
        <v>14</v>
      </c>
      <c r="C71" s="65">
        <v>7</v>
      </c>
      <c r="D71" s="73">
        <v>4</v>
      </c>
      <c r="E71" s="74">
        <f>ROUNDUP(3.25,0)</f>
        <v>4</v>
      </c>
      <c r="F71" s="75">
        <v>0</v>
      </c>
      <c r="G71" s="74">
        <v>0</v>
      </c>
      <c r="H71" s="76">
        <v>0</v>
      </c>
      <c r="I71" s="77">
        <v>0</v>
      </c>
      <c r="J71" s="75">
        <v>4</v>
      </c>
      <c r="K71" s="74">
        <f>ROUNDUP(3.25,0)</f>
        <v>4</v>
      </c>
      <c r="L71" s="65">
        <v>0.40689999999999998</v>
      </c>
      <c r="M71" s="67">
        <v>15</v>
      </c>
      <c r="N71" s="66">
        <v>0</v>
      </c>
      <c r="O71" s="65">
        <v>1.9859</v>
      </c>
      <c r="P71" s="67">
        <v>5</v>
      </c>
      <c r="Q71" s="66">
        <v>2</v>
      </c>
    </row>
    <row r="72" spans="2:17" x14ac:dyDescent="0.25">
      <c r="B72" s="29" t="s">
        <v>15</v>
      </c>
      <c r="C72" s="30">
        <v>4336</v>
      </c>
      <c r="D72" s="56">
        <v>1822</v>
      </c>
      <c r="E72" s="78">
        <f>ROUNDUP(3.28,0)</f>
        <v>4</v>
      </c>
      <c r="F72" s="58">
        <v>0</v>
      </c>
      <c r="G72" s="78">
        <v>0</v>
      </c>
      <c r="H72" s="58">
        <v>945</v>
      </c>
      <c r="I72" s="78">
        <f>ROUNDUP(4.68,0)</f>
        <v>5</v>
      </c>
      <c r="J72" s="58">
        <v>877</v>
      </c>
      <c r="K72" s="78">
        <f>ROUNDUP(1.76,0)</f>
        <v>2</v>
      </c>
      <c r="L72" s="30">
        <v>0.95830000000000004</v>
      </c>
      <c r="M72" s="31">
        <v>12595</v>
      </c>
      <c r="N72" s="34">
        <v>67</v>
      </c>
      <c r="O72" s="30">
        <v>0.56389999999999996</v>
      </c>
      <c r="P72" s="31">
        <v>3512</v>
      </c>
      <c r="Q72" s="34">
        <v>84</v>
      </c>
    </row>
    <row r="74" spans="2:17" x14ac:dyDescent="0.25">
      <c r="B74" s="38" t="s">
        <v>34</v>
      </c>
    </row>
    <row r="75" spans="2:17" ht="45" x14ac:dyDescent="0.25">
      <c r="B75" s="2" t="s">
        <v>0</v>
      </c>
      <c r="C75" s="23" t="s">
        <v>1</v>
      </c>
      <c r="D75" s="23" t="s">
        <v>16</v>
      </c>
      <c r="E75" s="23" t="s">
        <v>17</v>
      </c>
      <c r="F75" s="24" t="s">
        <v>18</v>
      </c>
      <c r="G75" s="24" t="s">
        <v>2</v>
      </c>
      <c r="H75" s="26" t="s">
        <v>19</v>
      </c>
      <c r="I75" s="26" t="s">
        <v>3</v>
      </c>
      <c r="J75" s="27" t="s">
        <v>20</v>
      </c>
      <c r="K75" s="27" t="s">
        <v>4</v>
      </c>
      <c r="L75" s="25" t="s">
        <v>5</v>
      </c>
      <c r="M75" s="25" t="s">
        <v>6</v>
      </c>
      <c r="N75" s="25" t="s">
        <v>7</v>
      </c>
      <c r="O75" s="28" t="s">
        <v>8</v>
      </c>
      <c r="P75" s="28" t="s">
        <v>9</v>
      </c>
      <c r="Q75" s="28" t="s">
        <v>10</v>
      </c>
    </row>
    <row r="76" spans="2:17" x14ac:dyDescent="0.25">
      <c r="B76" s="21" t="s">
        <v>12</v>
      </c>
      <c r="C76" s="59">
        <v>12212</v>
      </c>
      <c r="D76" s="68">
        <v>6802</v>
      </c>
      <c r="E76" s="69">
        <f>ROUNDUP(6.71,0)</f>
        <v>7</v>
      </c>
      <c r="F76" s="70" t="s">
        <v>21</v>
      </c>
      <c r="G76" s="71" t="s">
        <v>21</v>
      </c>
      <c r="H76" s="72">
        <v>6353</v>
      </c>
      <c r="I76" s="69">
        <f>ROUNDUP(7.03,0)</f>
        <v>8</v>
      </c>
      <c r="J76" s="72">
        <v>449</v>
      </c>
      <c r="K76" s="69">
        <f>ROUNDUP(2.19,0)</f>
        <v>3</v>
      </c>
      <c r="L76" s="59">
        <v>1.4343999999999999</v>
      </c>
      <c r="M76" s="60">
        <v>32792</v>
      </c>
      <c r="N76" s="63">
        <v>975</v>
      </c>
      <c r="O76" s="61" t="s">
        <v>21</v>
      </c>
      <c r="P76" s="64" t="s">
        <v>21</v>
      </c>
      <c r="Q76" s="62" t="s">
        <v>21</v>
      </c>
    </row>
    <row r="77" spans="2:17" x14ac:dyDescent="0.25">
      <c r="B77" s="22" t="s">
        <v>13</v>
      </c>
      <c r="C77" s="65">
        <v>13843</v>
      </c>
      <c r="D77" s="73">
        <v>9709</v>
      </c>
      <c r="E77" s="74">
        <f>ROUNDUP(3.119,0)</f>
        <v>4</v>
      </c>
      <c r="F77" s="75">
        <v>0</v>
      </c>
      <c r="G77" s="74">
        <v>0</v>
      </c>
      <c r="H77" s="75">
        <v>1234</v>
      </c>
      <c r="I77" s="74">
        <f>ROUNDUP(5.6,0)</f>
        <v>6</v>
      </c>
      <c r="J77" s="75">
        <v>8475</v>
      </c>
      <c r="K77" s="74">
        <f>ROUNDUP(2.84,0)</f>
        <v>3</v>
      </c>
      <c r="L77" s="65">
        <v>0.71630000000000005</v>
      </c>
      <c r="M77" s="67">
        <v>36842</v>
      </c>
      <c r="N77" s="66">
        <v>209</v>
      </c>
      <c r="O77" s="65">
        <v>2.1800999999999999</v>
      </c>
      <c r="P77" s="67">
        <v>11278</v>
      </c>
      <c r="Q77" s="66">
        <v>790</v>
      </c>
    </row>
    <row r="78" spans="2:17" x14ac:dyDescent="0.25">
      <c r="B78" s="22" t="s">
        <v>14</v>
      </c>
      <c r="C78" s="65">
        <v>7</v>
      </c>
      <c r="D78" s="73">
        <v>6</v>
      </c>
      <c r="E78" s="74">
        <f>ROUNDUP(2.83,0)</f>
        <v>3</v>
      </c>
      <c r="F78" s="75">
        <v>0</v>
      </c>
      <c r="G78" s="74">
        <v>0</v>
      </c>
      <c r="H78" s="76">
        <v>0</v>
      </c>
      <c r="I78" s="77">
        <v>0</v>
      </c>
      <c r="J78" s="75">
        <v>6</v>
      </c>
      <c r="K78" s="74">
        <f>ROUNDUP(2.83,0)</f>
        <v>3</v>
      </c>
      <c r="L78" s="65">
        <v>0.21540000000000001</v>
      </c>
      <c r="M78" s="67">
        <v>18</v>
      </c>
      <c r="N78" s="66">
        <v>0</v>
      </c>
      <c r="O78" s="65">
        <v>2.2338</v>
      </c>
      <c r="P78" s="67">
        <v>6</v>
      </c>
      <c r="Q78" s="66">
        <v>0</v>
      </c>
    </row>
    <row r="79" spans="2:17" x14ac:dyDescent="0.25">
      <c r="B79" s="29" t="s">
        <v>15</v>
      </c>
      <c r="C79" s="30">
        <v>4132</v>
      </c>
      <c r="D79" s="56">
        <v>1843</v>
      </c>
      <c r="E79" s="78">
        <f>ROUNDUP(2.95,0)</f>
        <v>3</v>
      </c>
      <c r="F79" s="58">
        <v>0</v>
      </c>
      <c r="G79" s="78">
        <v>0</v>
      </c>
      <c r="H79" s="58">
        <v>890</v>
      </c>
      <c r="I79" s="78">
        <f>ROUNDUP(4.41,0)</f>
        <v>5</v>
      </c>
      <c r="J79" s="58">
        <v>953</v>
      </c>
      <c r="K79" s="78">
        <f>ROUNDUP(1.59,0)</f>
        <v>2</v>
      </c>
      <c r="L79" s="30">
        <v>0.92769999999999997</v>
      </c>
      <c r="M79" s="31">
        <v>11883</v>
      </c>
      <c r="N79" s="34">
        <v>75</v>
      </c>
      <c r="O79" s="30">
        <v>0.43919999999999998</v>
      </c>
      <c r="P79" s="31">
        <v>3307</v>
      </c>
      <c r="Q79" s="34">
        <v>10</v>
      </c>
    </row>
    <row r="81" spans="2:17" x14ac:dyDescent="0.25">
      <c r="B81" s="38" t="s">
        <v>35</v>
      </c>
    </row>
    <row r="82" spans="2:17" ht="45" x14ac:dyDescent="0.25">
      <c r="B82" s="2" t="s">
        <v>0</v>
      </c>
      <c r="C82" s="23" t="s">
        <v>1</v>
      </c>
      <c r="D82" s="23" t="s">
        <v>16</v>
      </c>
      <c r="E82" s="23" t="s">
        <v>17</v>
      </c>
      <c r="F82" s="24" t="s">
        <v>18</v>
      </c>
      <c r="G82" s="24" t="s">
        <v>2</v>
      </c>
      <c r="H82" s="26" t="s">
        <v>19</v>
      </c>
      <c r="I82" s="26" t="s">
        <v>3</v>
      </c>
      <c r="J82" s="27" t="s">
        <v>20</v>
      </c>
      <c r="K82" s="27" t="s">
        <v>4</v>
      </c>
      <c r="L82" s="25" t="s">
        <v>5</v>
      </c>
      <c r="M82" s="25" t="s">
        <v>6</v>
      </c>
      <c r="N82" s="25" t="s">
        <v>7</v>
      </c>
      <c r="O82" s="28" t="s">
        <v>8</v>
      </c>
      <c r="P82" s="28" t="s">
        <v>9</v>
      </c>
      <c r="Q82" s="28" t="s">
        <v>10</v>
      </c>
    </row>
    <row r="83" spans="2:17" x14ac:dyDescent="0.25">
      <c r="B83" s="21" t="s">
        <v>12</v>
      </c>
      <c r="C83" s="59">
        <v>10987</v>
      </c>
      <c r="D83" s="68">
        <v>6156</v>
      </c>
      <c r="E83" s="69">
        <f>ROUNDUP(6.46,0)</f>
        <v>7</v>
      </c>
      <c r="F83" s="70" t="s">
        <v>21</v>
      </c>
      <c r="G83" s="71" t="s">
        <v>21</v>
      </c>
      <c r="H83" s="72">
        <v>5699</v>
      </c>
      <c r="I83" s="69">
        <f>ROUNDUP(6.88,0)</f>
        <v>7</v>
      </c>
      <c r="J83" s="72">
        <v>457</v>
      </c>
      <c r="K83" s="69">
        <f>ROUNDUP(1.19,0)</f>
        <v>2</v>
      </c>
      <c r="L83" s="59">
        <v>1.5379</v>
      </c>
      <c r="M83" s="60">
        <v>31042</v>
      </c>
      <c r="N83" s="63">
        <v>948</v>
      </c>
      <c r="O83" s="61" t="s">
        <v>21</v>
      </c>
      <c r="P83" s="64" t="s">
        <v>21</v>
      </c>
      <c r="Q83" s="62" t="s">
        <v>21</v>
      </c>
    </row>
    <row r="84" spans="2:17" x14ac:dyDescent="0.25">
      <c r="B84" s="22" t="s">
        <v>13</v>
      </c>
      <c r="C84" s="65">
        <v>11545</v>
      </c>
      <c r="D84" s="73">
        <v>9294</v>
      </c>
      <c r="E84" s="74">
        <f>ROUNDUP(3.81,0)</f>
        <v>4</v>
      </c>
      <c r="F84" s="75">
        <v>0</v>
      </c>
      <c r="G84" s="74">
        <v>0</v>
      </c>
      <c r="H84" s="75">
        <v>1039</v>
      </c>
      <c r="I84" s="74">
        <f>ROUNDUP(6.79,0)</f>
        <v>7</v>
      </c>
      <c r="J84" s="75">
        <v>8255</v>
      </c>
      <c r="K84" s="74">
        <f>ROUNDUP(3.44,0)</f>
        <v>4</v>
      </c>
      <c r="L84" s="65">
        <v>0.86870000000000003</v>
      </c>
      <c r="M84" s="67">
        <v>33289</v>
      </c>
      <c r="N84" s="66">
        <v>400</v>
      </c>
      <c r="O84" s="65">
        <v>2.9918999999999998</v>
      </c>
      <c r="P84" s="67">
        <v>10511</v>
      </c>
      <c r="Q84" s="66">
        <v>2245</v>
      </c>
    </row>
    <row r="85" spans="2:17" x14ac:dyDescent="0.25">
      <c r="B85" s="22" t="s">
        <v>14</v>
      </c>
      <c r="C85" s="65">
        <v>3</v>
      </c>
      <c r="D85" s="73">
        <v>5</v>
      </c>
      <c r="E85" s="74">
        <f>ROUNDUP(2.2,0)</f>
        <v>3</v>
      </c>
      <c r="F85" s="75">
        <v>0</v>
      </c>
      <c r="G85" s="74">
        <v>0</v>
      </c>
      <c r="H85" s="76">
        <v>0</v>
      </c>
      <c r="I85" s="77">
        <v>0</v>
      </c>
      <c r="J85" s="75">
        <v>5</v>
      </c>
      <c r="K85" s="74">
        <f>ROUNDUP(2.2,0)</f>
        <v>3</v>
      </c>
      <c r="L85" s="65">
        <v>8.48E-2</v>
      </c>
      <c r="M85" s="67">
        <v>9</v>
      </c>
      <c r="N85" s="66">
        <v>0</v>
      </c>
      <c r="O85" s="65">
        <v>1.6266</v>
      </c>
      <c r="P85" s="67">
        <v>3</v>
      </c>
      <c r="Q85" s="66">
        <v>1</v>
      </c>
    </row>
    <row r="86" spans="2:17" x14ac:dyDescent="0.25">
      <c r="B86" s="29" t="s">
        <v>15</v>
      </c>
      <c r="C86" s="30">
        <v>3599</v>
      </c>
      <c r="D86" s="56">
        <v>1531</v>
      </c>
      <c r="E86" s="78">
        <f>ROUNDUP(3.23,0)</f>
        <v>4</v>
      </c>
      <c r="F86" s="58">
        <v>0</v>
      </c>
      <c r="G86" s="78">
        <v>0</v>
      </c>
      <c r="H86" s="58">
        <v>723</v>
      </c>
      <c r="I86" s="78">
        <f>ROUNDUP(4.82,0)</f>
        <v>5</v>
      </c>
      <c r="J86" s="58">
        <v>808</v>
      </c>
      <c r="K86" s="78">
        <f>ROUNDUP(1.8,0)</f>
        <v>2</v>
      </c>
      <c r="L86" s="30">
        <v>1.1807000000000001</v>
      </c>
      <c r="M86" s="31">
        <v>10573</v>
      </c>
      <c r="N86" s="34">
        <v>121</v>
      </c>
      <c r="O86" s="30">
        <v>0.56559999999999999</v>
      </c>
      <c r="P86" s="31">
        <v>2828</v>
      </c>
      <c r="Q86" s="34">
        <v>13</v>
      </c>
    </row>
  </sheetData>
  <pageMargins left="0.7" right="0.7" top="0.75" bottom="0.75" header="0.3" footer="0.3"/>
  <pageSetup paperSize="9"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5"/>
  <sheetViews>
    <sheetView showGridLines="0" tabSelected="1" zoomScaleNormal="100" workbookViewId="0">
      <selection activeCell="D13" sqref="D13"/>
    </sheetView>
  </sheetViews>
  <sheetFormatPr defaultRowHeight="15" x14ac:dyDescent="0.25"/>
  <cols>
    <col min="1" max="1" width="2.5703125" customWidth="1"/>
    <col min="2" max="2" width="27" bestFit="1" customWidth="1"/>
    <col min="3" max="3" width="10.7109375" bestFit="1" customWidth="1"/>
    <col min="4" max="4" width="12.140625" bestFit="1" customWidth="1"/>
    <col min="5" max="5" width="13.5703125" bestFit="1" customWidth="1"/>
    <col min="6" max="6" width="22.140625" bestFit="1" customWidth="1"/>
    <col min="7" max="7" width="14" bestFit="1" customWidth="1"/>
    <col min="8" max="8" width="19.7109375" bestFit="1" customWidth="1"/>
    <col min="9" max="9" width="13.5703125" bestFit="1" customWidth="1"/>
    <col min="10" max="10" width="19.7109375" bestFit="1" customWidth="1"/>
    <col min="11" max="12" width="13.5703125" bestFit="1" customWidth="1"/>
    <col min="13" max="13" width="10.5703125" bestFit="1" customWidth="1"/>
    <col min="14" max="14" width="9.5703125" bestFit="1" customWidth="1"/>
    <col min="15" max="15" width="13.5703125" bestFit="1" customWidth="1"/>
    <col min="16" max="17" width="11.28515625" bestFit="1" customWidth="1"/>
  </cols>
  <sheetData>
    <row r="2" spans="1:17" x14ac:dyDescent="0.25">
      <c r="B2" s="39" t="s">
        <v>38</v>
      </c>
    </row>
    <row r="4" spans="1:17" x14ac:dyDescent="0.25">
      <c r="B4" s="38" t="s">
        <v>24</v>
      </c>
    </row>
    <row r="5" spans="1:17" ht="48.75" customHeight="1" x14ac:dyDescent="0.25">
      <c r="A5" s="1"/>
      <c r="B5" s="2" t="s">
        <v>0</v>
      </c>
      <c r="C5" s="23" t="s">
        <v>1</v>
      </c>
      <c r="D5" s="23" t="s">
        <v>16</v>
      </c>
      <c r="E5" s="23" t="s">
        <v>17</v>
      </c>
      <c r="F5" s="24" t="s">
        <v>18</v>
      </c>
      <c r="G5" s="24" t="s">
        <v>2</v>
      </c>
      <c r="H5" s="26" t="s">
        <v>19</v>
      </c>
      <c r="I5" s="26" t="s">
        <v>3</v>
      </c>
      <c r="J5" s="27" t="s">
        <v>20</v>
      </c>
      <c r="K5" s="27" t="s">
        <v>4</v>
      </c>
      <c r="L5" s="25" t="s">
        <v>5</v>
      </c>
      <c r="M5" s="25" t="s">
        <v>6</v>
      </c>
      <c r="N5" s="25" t="s">
        <v>7</v>
      </c>
      <c r="O5" s="28" t="s">
        <v>8</v>
      </c>
      <c r="P5" s="28" t="s">
        <v>9</v>
      </c>
      <c r="Q5" s="28" t="s">
        <v>10</v>
      </c>
    </row>
    <row r="6" spans="1:17" x14ac:dyDescent="0.25">
      <c r="B6" s="21" t="s">
        <v>12</v>
      </c>
      <c r="C6" s="87">
        <v>12945</v>
      </c>
      <c r="D6" s="90">
        <v>6237</v>
      </c>
      <c r="E6" s="91">
        <v>12</v>
      </c>
      <c r="F6" s="92" t="s">
        <v>39</v>
      </c>
      <c r="G6" s="92" t="s">
        <v>39</v>
      </c>
      <c r="H6" s="93">
        <v>5873</v>
      </c>
      <c r="I6" s="91">
        <f>ROUNDUP(12.5259,0)</f>
        <v>13</v>
      </c>
      <c r="J6" s="93">
        <v>364</v>
      </c>
      <c r="K6" s="91">
        <v>1</v>
      </c>
      <c r="L6" s="87">
        <v>2</v>
      </c>
      <c r="M6" s="94">
        <v>36767</v>
      </c>
      <c r="N6" s="95">
        <v>1256</v>
      </c>
      <c r="O6" s="92" t="s">
        <v>39</v>
      </c>
      <c r="P6" s="92" t="s">
        <v>39</v>
      </c>
      <c r="Q6" s="92" t="s">
        <v>39</v>
      </c>
    </row>
    <row r="7" spans="1:17" x14ac:dyDescent="0.25">
      <c r="B7" s="22" t="s">
        <v>13</v>
      </c>
      <c r="C7" s="88">
        <v>16840</v>
      </c>
      <c r="D7" s="96">
        <v>13050</v>
      </c>
      <c r="E7" s="97">
        <v>7</v>
      </c>
      <c r="F7" s="98">
        <v>0</v>
      </c>
      <c r="G7" s="97">
        <v>0</v>
      </c>
      <c r="H7" s="98">
        <v>1069</v>
      </c>
      <c r="I7" s="97">
        <f>ROUNDUP(11.8714,0)</f>
        <v>12</v>
      </c>
      <c r="J7" s="98">
        <v>12976</v>
      </c>
      <c r="K7" s="97">
        <v>6</v>
      </c>
      <c r="L7" s="88">
        <v>1</v>
      </c>
      <c r="M7" s="99">
        <v>49072</v>
      </c>
      <c r="N7" s="100">
        <v>503</v>
      </c>
      <c r="O7" s="88">
        <v>3</v>
      </c>
      <c r="P7" s="99">
        <v>15750</v>
      </c>
      <c r="Q7" s="100">
        <v>454</v>
      </c>
    </row>
    <row r="8" spans="1:17" x14ac:dyDescent="0.25">
      <c r="B8" s="22" t="s">
        <v>14</v>
      </c>
      <c r="C8" s="88">
        <v>8</v>
      </c>
      <c r="D8" s="96">
        <v>7</v>
      </c>
      <c r="E8" s="97">
        <v>5</v>
      </c>
      <c r="F8" s="98">
        <v>0</v>
      </c>
      <c r="G8" s="97">
        <v>0</v>
      </c>
      <c r="H8" s="101">
        <v>0</v>
      </c>
      <c r="I8" s="102">
        <v>0</v>
      </c>
      <c r="J8" s="98">
        <v>7</v>
      </c>
      <c r="K8" s="97">
        <v>4</v>
      </c>
      <c r="L8" s="88">
        <v>1</v>
      </c>
      <c r="M8" s="99">
        <v>21</v>
      </c>
      <c r="N8" s="100">
        <v>0</v>
      </c>
      <c r="O8" s="88">
        <v>2</v>
      </c>
      <c r="P8" s="99">
        <v>7</v>
      </c>
      <c r="Q8" s="100">
        <v>0</v>
      </c>
    </row>
    <row r="9" spans="1:17" x14ac:dyDescent="0.25">
      <c r="B9" s="29" t="s">
        <v>15</v>
      </c>
      <c r="C9" s="89">
        <v>4337</v>
      </c>
      <c r="D9" s="103">
        <v>2114</v>
      </c>
      <c r="E9" s="104">
        <v>5</v>
      </c>
      <c r="F9" s="105">
        <v>0</v>
      </c>
      <c r="G9" s="104">
        <v>0</v>
      </c>
      <c r="H9" s="105">
        <v>760</v>
      </c>
      <c r="I9" s="104">
        <f>ROUNDUP(7.5196,0)</f>
        <v>8</v>
      </c>
      <c r="J9" s="105">
        <v>1440</v>
      </c>
      <c r="K9" s="104">
        <v>3</v>
      </c>
      <c r="L9" s="89">
        <v>1</v>
      </c>
      <c r="M9" s="106">
        <v>12282</v>
      </c>
      <c r="N9" s="107">
        <v>140</v>
      </c>
      <c r="O9" s="89">
        <v>0.37630000000000002</v>
      </c>
      <c r="P9" s="106">
        <v>3468</v>
      </c>
      <c r="Q9" s="107">
        <v>16</v>
      </c>
    </row>
    <row r="11" spans="1:17" x14ac:dyDescent="0.25">
      <c r="B11" s="38" t="s">
        <v>25</v>
      </c>
    </row>
    <row r="12" spans="1:17" ht="45" x14ac:dyDescent="0.25">
      <c r="A12" s="1"/>
      <c r="B12" s="2" t="s">
        <v>0</v>
      </c>
      <c r="C12" s="23" t="s">
        <v>1</v>
      </c>
      <c r="D12" s="23" t="s">
        <v>16</v>
      </c>
      <c r="E12" s="23" t="s">
        <v>17</v>
      </c>
      <c r="F12" s="24" t="s">
        <v>18</v>
      </c>
      <c r="G12" s="24" t="s">
        <v>2</v>
      </c>
      <c r="H12" s="26" t="s">
        <v>19</v>
      </c>
      <c r="I12" s="26" t="s">
        <v>3</v>
      </c>
      <c r="J12" s="27" t="s">
        <v>20</v>
      </c>
      <c r="K12" s="27" t="s">
        <v>4</v>
      </c>
      <c r="L12" s="25" t="s">
        <v>5</v>
      </c>
      <c r="M12" s="25" t="s">
        <v>6</v>
      </c>
      <c r="N12" s="25" t="s">
        <v>7</v>
      </c>
      <c r="O12" s="28" t="s">
        <v>8</v>
      </c>
      <c r="P12" s="28" t="s">
        <v>9</v>
      </c>
      <c r="Q12" s="28" t="s">
        <v>10</v>
      </c>
    </row>
    <row r="13" spans="1:17" x14ac:dyDescent="0.25">
      <c r="B13" s="21" t="s">
        <v>12</v>
      </c>
      <c r="C13" s="87">
        <v>10271</v>
      </c>
      <c r="D13" s="90">
        <v>5740</v>
      </c>
      <c r="E13" s="90">
        <v>10</v>
      </c>
      <c r="F13" s="92" t="s">
        <v>39</v>
      </c>
      <c r="G13" s="92" t="s">
        <v>39</v>
      </c>
      <c r="H13" s="90">
        <v>5417</v>
      </c>
      <c r="I13" s="90">
        <v>10</v>
      </c>
      <c r="J13" s="49">
        <v>323</v>
      </c>
      <c r="K13" s="49">
        <v>2</v>
      </c>
      <c r="L13" s="49">
        <v>2</v>
      </c>
      <c r="M13" s="5">
        <v>28830</v>
      </c>
      <c r="N13" s="15">
        <v>713</v>
      </c>
      <c r="O13" s="18" t="s">
        <v>39</v>
      </c>
      <c r="P13" s="18" t="s">
        <v>11</v>
      </c>
      <c r="Q13" s="18" t="s">
        <v>11</v>
      </c>
    </row>
    <row r="14" spans="1:17" x14ac:dyDescent="0.25">
      <c r="B14" s="22" t="s">
        <v>13</v>
      </c>
      <c r="C14" s="88">
        <v>10306</v>
      </c>
      <c r="D14" s="96">
        <v>8773</v>
      </c>
      <c r="E14" s="96">
        <v>7</v>
      </c>
      <c r="F14" s="98">
        <v>0</v>
      </c>
      <c r="G14" s="97">
        <v>0</v>
      </c>
      <c r="H14" s="96">
        <v>374</v>
      </c>
      <c r="I14" s="96">
        <v>12</v>
      </c>
      <c r="J14" s="52">
        <v>9261</v>
      </c>
      <c r="K14" s="52">
        <v>7</v>
      </c>
      <c r="L14" s="16">
        <v>1</v>
      </c>
      <c r="M14" s="8">
        <v>28007</v>
      </c>
      <c r="N14" s="17">
        <v>625</v>
      </c>
      <c r="O14" s="16">
        <v>3</v>
      </c>
      <c r="P14" s="8">
        <v>9326</v>
      </c>
      <c r="Q14" s="17">
        <v>951</v>
      </c>
    </row>
    <row r="15" spans="1:17" x14ac:dyDescent="0.25">
      <c r="B15" s="22" t="s">
        <v>14</v>
      </c>
      <c r="C15" s="88">
        <v>10</v>
      </c>
      <c r="D15" s="96">
        <v>9</v>
      </c>
      <c r="E15" s="96">
        <v>5</v>
      </c>
      <c r="F15" s="98">
        <v>0</v>
      </c>
      <c r="G15" s="97">
        <v>0</v>
      </c>
      <c r="H15" s="96">
        <v>0</v>
      </c>
      <c r="I15" s="96">
        <v>0</v>
      </c>
      <c r="J15" s="52">
        <v>9</v>
      </c>
      <c r="K15" s="52">
        <v>5</v>
      </c>
      <c r="L15" s="16">
        <v>1</v>
      </c>
      <c r="M15" s="8">
        <v>28</v>
      </c>
      <c r="N15" s="17">
        <v>0</v>
      </c>
      <c r="O15" s="16">
        <v>1</v>
      </c>
      <c r="P15" s="8">
        <v>9</v>
      </c>
      <c r="Q15" s="17">
        <v>1</v>
      </c>
    </row>
    <row r="16" spans="1:17" x14ac:dyDescent="0.25">
      <c r="B16" s="29" t="s">
        <v>15</v>
      </c>
      <c r="C16" s="89">
        <v>2296</v>
      </c>
      <c r="D16" s="103">
        <v>1205</v>
      </c>
      <c r="E16" s="103">
        <v>4</v>
      </c>
      <c r="F16" s="105">
        <v>0</v>
      </c>
      <c r="G16" s="104">
        <v>0</v>
      </c>
      <c r="H16" s="103">
        <v>196</v>
      </c>
      <c r="I16" s="103">
        <v>9</v>
      </c>
      <c r="J16" s="58">
        <v>1110</v>
      </c>
      <c r="K16" s="58">
        <v>3</v>
      </c>
      <c r="L16" s="58">
        <v>1</v>
      </c>
      <c r="M16" s="31">
        <v>5795</v>
      </c>
      <c r="N16" s="34">
        <v>31</v>
      </c>
      <c r="O16" s="33">
        <v>1</v>
      </c>
      <c r="P16" s="31">
        <v>1716</v>
      </c>
      <c r="Q16" s="35">
        <v>13</v>
      </c>
    </row>
    <row r="18" spans="2:17" x14ac:dyDescent="0.25">
      <c r="B18" s="38" t="s">
        <v>26</v>
      </c>
    </row>
    <row r="19" spans="2:17" ht="45" x14ac:dyDescent="0.25">
      <c r="B19" s="2" t="s">
        <v>0</v>
      </c>
      <c r="C19" s="23" t="s">
        <v>1</v>
      </c>
      <c r="D19" s="23" t="s">
        <v>16</v>
      </c>
      <c r="E19" s="23" t="s">
        <v>17</v>
      </c>
      <c r="F19" s="24" t="s">
        <v>18</v>
      </c>
      <c r="G19" s="24" t="s">
        <v>2</v>
      </c>
      <c r="H19" s="26" t="s">
        <v>19</v>
      </c>
      <c r="I19" s="26" t="s">
        <v>3</v>
      </c>
      <c r="J19" s="27" t="s">
        <v>20</v>
      </c>
      <c r="K19" s="27" t="s">
        <v>4</v>
      </c>
      <c r="L19" s="25" t="s">
        <v>5</v>
      </c>
      <c r="M19" s="25" t="s">
        <v>6</v>
      </c>
      <c r="N19" s="25" t="s">
        <v>7</v>
      </c>
      <c r="O19" s="28" t="s">
        <v>8</v>
      </c>
      <c r="P19" s="28" t="s">
        <v>9</v>
      </c>
      <c r="Q19" s="28" t="s">
        <v>10</v>
      </c>
    </row>
    <row r="20" spans="2:17" x14ac:dyDescent="0.25">
      <c r="B20" s="21" t="s">
        <v>12</v>
      </c>
      <c r="C20" s="87">
        <v>12522</v>
      </c>
      <c r="D20" s="90">
        <v>6535</v>
      </c>
      <c r="E20" s="90">
        <v>11</v>
      </c>
      <c r="F20" s="92" t="s">
        <v>39</v>
      </c>
      <c r="G20" s="92" t="s">
        <v>39</v>
      </c>
      <c r="H20" s="90">
        <v>6050</v>
      </c>
      <c r="I20" s="90">
        <v>12</v>
      </c>
      <c r="J20" s="49">
        <v>485</v>
      </c>
      <c r="K20" s="49">
        <v>1</v>
      </c>
      <c r="L20" s="49">
        <v>2</v>
      </c>
      <c r="M20" s="5">
        <v>37662</v>
      </c>
      <c r="N20" s="15">
        <v>1486</v>
      </c>
      <c r="O20" s="18" t="s">
        <v>39</v>
      </c>
      <c r="P20" s="18" t="s">
        <v>11</v>
      </c>
      <c r="Q20" s="18" t="s">
        <v>11</v>
      </c>
    </row>
    <row r="21" spans="2:17" x14ac:dyDescent="0.25">
      <c r="B21" s="22" t="s">
        <v>13</v>
      </c>
      <c r="C21" s="88">
        <v>11075</v>
      </c>
      <c r="D21" s="96">
        <v>9573</v>
      </c>
      <c r="E21" s="96">
        <v>8</v>
      </c>
      <c r="F21" s="98">
        <v>0</v>
      </c>
      <c r="G21" s="97">
        <v>0</v>
      </c>
      <c r="H21" s="96">
        <v>468</v>
      </c>
      <c r="I21" s="96">
        <v>12</v>
      </c>
      <c r="J21" s="52">
        <v>9451</v>
      </c>
      <c r="K21" s="52">
        <v>7</v>
      </c>
      <c r="L21" s="16">
        <v>1</v>
      </c>
      <c r="M21" s="8">
        <v>31025</v>
      </c>
      <c r="N21" s="17">
        <v>508</v>
      </c>
      <c r="O21" s="16">
        <v>3</v>
      </c>
      <c r="P21" s="8">
        <v>9972</v>
      </c>
      <c r="Q21" s="17">
        <v>1264</v>
      </c>
    </row>
    <row r="22" spans="2:17" x14ac:dyDescent="0.25">
      <c r="B22" s="22" t="s">
        <v>14</v>
      </c>
      <c r="C22" s="88">
        <v>9</v>
      </c>
      <c r="D22" s="96">
        <v>8</v>
      </c>
      <c r="E22" s="96">
        <v>4</v>
      </c>
      <c r="F22" s="98">
        <v>0</v>
      </c>
      <c r="G22" s="97">
        <v>0</v>
      </c>
      <c r="H22" s="96">
        <v>0</v>
      </c>
      <c r="I22" s="96">
        <v>0</v>
      </c>
      <c r="J22" s="52">
        <v>8</v>
      </c>
      <c r="K22" s="52">
        <v>4</v>
      </c>
      <c r="L22" s="16">
        <v>1</v>
      </c>
      <c r="M22" s="8">
        <v>27</v>
      </c>
      <c r="N22" s="17">
        <v>1</v>
      </c>
      <c r="O22" s="16">
        <v>2</v>
      </c>
      <c r="P22" s="8">
        <v>9</v>
      </c>
      <c r="Q22" s="17">
        <v>0</v>
      </c>
    </row>
    <row r="23" spans="2:17" x14ac:dyDescent="0.25">
      <c r="B23" s="29" t="s">
        <v>15</v>
      </c>
      <c r="C23" s="89">
        <v>2569</v>
      </c>
      <c r="D23" s="103">
        <v>1414</v>
      </c>
      <c r="E23" s="103">
        <v>4</v>
      </c>
      <c r="F23" s="105">
        <v>0</v>
      </c>
      <c r="G23" s="104">
        <v>0</v>
      </c>
      <c r="H23" s="103">
        <v>230</v>
      </c>
      <c r="I23" s="103">
        <v>7</v>
      </c>
      <c r="J23" s="58">
        <v>1214</v>
      </c>
      <c r="K23" s="58">
        <v>3</v>
      </c>
      <c r="L23" s="58">
        <v>1</v>
      </c>
      <c r="M23" s="31">
        <v>6684</v>
      </c>
      <c r="N23" s="34">
        <v>89</v>
      </c>
      <c r="O23" s="33">
        <v>1</v>
      </c>
      <c r="P23" s="31">
        <v>1909</v>
      </c>
      <c r="Q23" s="35">
        <v>25</v>
      </c>
    </row>
    <row r="25" spans="2:17" x14ac:dyDescent="0.25">
      <c r="B25" s="38" t="s">
        <v>27</v>
      </c>
    </row>
    <row r="26" spans="2:17" ht="45" x14ac:dyDescent="0.25">
      <c r="B26" s="2" t="s">
        <v>0</v>
      </c>
      <c r="C26" s="23" t="s">
        <v>1</v>
      </c>
      <c r="D26" s="23" t="s">
        <v>16</v>
      </c>
      <c r="E26" s="23" t="s">
        <v>17</v>
      </c>
      <c r="F26" s="24" t="s">
        <v>18</v>
      </c>
      <c r="G26" s="24" t="s">
        <v>2</v>
      </c>
      <c r="H26" s="26" t="s">
        <v>19</v>
      </c>
      <c r="I26" s="26" t="s">
        <v>3</v>
      </c>
      <c r="J26" s="27" t="s">
        <v>20</v>
      </c>
      <c r="K26" s="27" t="s">
        <v>4</v>
      </c>
      <c r="L26" s="25" t="s">
        <v>5</v>
      </c>
      <c r="M26" s="25" t="s">
        <v>6</v>
      </c>
      <c r="N26" s="25" t="s">
        <v>7</v>
      </c>
      <c r="O26" s="28" t="s">
        <v>8</v>
      </c>
      <c r="P26" s="28" t="s">
        <v>9</v>
      </c>
      <c r="Q26" s="28" t="s">
        <v>10</v>
      </c>
    </row>
    <row r="27" spans="2:17" x14ac:dyDescent="0.25">
      <c r="B27" s="21" t="s">
        <v>12</v>
      </c>
      <c r="C27" s="87">
        <v>11522</v>
      </c>
      <c r="D27" s="90">
        <v>6523</v>
      </c>
      <c r="E27" s="90">
        <v>11</v>
      </c>
      <c r="F27" s="92" t="s">
        <v>39</v>
      </c>
      <c r="G27" s="92" t="s">
        <v>39</v>
      </c>
      <c r="H27" s="90">
        <v>6098</v>
      </c>
      <c r="I27" s="90">
        <v>12</v>
      </c>
      <c r="J27" s="49">
        <v>425</v>
      </c>
      <c r="K27" s="49">
        <v>1</v>
      </c>
      <c r="L27" s="49">
        <v>2</v>
      </c>
      <c r="M27" s="5">
        <v>34518</v>
      </c>
      <c r="N27" s="15">
        <v>965</v>
      </c>
      <c r="O27" s="18" t="s">
        <v>39</v>
      </c>
      <c r="P27" s="18" t="s">
        <v>11</v>
      </c>
      <c r="Q27" s="18" t="s">
        <v>11</v>
      </c>
    </row>
    <row r="28" spans="2:17" x14ac:dyDescent="0.25">
      <c r="B28" s="22" t="s">
        <v>13</v>
      </c>
      <c r="C28" s="88">
        <v>12099</v>
      </c>
      <c r="D28" s="96">
        <v>8838</v>
      </c>
      <c r="E28" s="96">
        <v>8</v>
      </c>
      <c r="F28" s="98">
        <v>0</v>
      </c>
      <c r="G28" s="97">
        <v>0</v>
      </c>
      <c r="H28" s="96">
        <v>417</v>
      </c>
      <c r="I28" s="96">
        <v>12</v>
      </c>
      <c r="J28" s="52">
        <v>9308</v>
      </c>
      <c r="K28" s="52">
        <v>8</v>
      </c>
      <c r="L28" s="16">
        <v>1</v>
      </c>
      <c r="M28" s="8">
        <v>33458</v>
      </c>
      <c r="N28" s="17">
        <v>253</v>
      </c>
      <c r="O28" s="16">
        <v>3</v>
      </c>
      <c r="P28" s="8">
        <v>10790</v>
      </c>
      <c r="Q28" s="17">
        <v>1473</v>
      </c>
    </row>
    <row r="29" spans="2:17" x14ac:dyDescent="0.25">
      <c r="B29" s="22" t="s">
        <v>14</v>
      </c>
      <c r="C29" s="88">
        <v>11</v>
      </c>
      <c r="D29" s="96">
        <v>8</v>
      </c>
      <c r="E29" s="96">
        <v>5</v>
      </c>
      <c r="F29" s="98">
        <v>0</v>
      </c>
      <c r="G29" s="97">
        <v>0</v>
      </c>
      <c r="H29" s="96">
        <v>0</v>
      </c>
      <c r="I29" s="96">
        <v>0</v>
      </c>
      <c r="J29" s="52">
        <v>8</v>
      </c>
      <c r="K29" s="52">
        <v>5</v>
      </c>
      <c r="L29" s="16">
        <v>1</v>
      </c>
      <c r="M29" s="8">
        <v>26</v>
      </c>
      <c r="N29" s="17">
        <v>0</v>
      </c>
      <c r="O29" s="16">
        <v>2</v>
      </c>
      <c r="P29" s="8">
        <v>8</v>
      </c>
      <c r="Q29" s="17">
        <v>0</v>
      </c>
    </row>
    <row r="30" spans="2:17" x14ac:dyDescent="0.25">
      <c r="B30" s="29" t="s">
        <v>15</v>
      </c>
      <c r="C30" s="89">
        <v>2703</v>
      </c>
      <c r="D30" s="103">
        <v>1310</v>
      </c>
      <c r="E30" s="103">
        <v>4</v>
      </c>
      <c r="F30" s="105">
        <v>0</v>
      </c>
      <c r="G30" s="104">
        <v>0</v>
      </c>
      <c r="H30" s="103">
        <v>202</v>
      </c>
      <c r="I30" s="103">
        <v>7</v>
      </c>
      <c r="J30" s="58">
        <v>1182</v>
      </c>
      <c r="K30" s="58">
        <v>3</v>
      </c>
      <c r="L30" s="58">
        <v>1</v>
      </c>
      <c r="M30" s="31">
        <v>6666</v>
      </c>
      <c r="N30" s="34">
        <v>41</v>
      </c>
      <c r="O30" s="33">
        <v>1</v>
      </c>
      <c r="P30" s="31">
        <v>1907</v>
      </c>
      <c r="Q30" s="35">
        <v>20</v>
      </c>
    </row>
    <row r="32" spans="2:17" x14ac:dyDescent="0.25">
      <c r="B32" s="38" t="s">
        <v>28</v>
      </c>
    </row>
    <row r="33" spans="2:17" ht="45" x14ac:dyDescent="0.25">
      <c r="B33" s="2" t="s">
        <v>0</v>
      </c>
      <c r="C33" s="23" t="s">
        <v>1</v>
      </c>
      <c r="D33" s="23" t="s">
        <v>16</v>
      </c>
      <c r="E33" s="23" t="s">
        <v>17</v>
      </c>
      <c r="F33" s="24" t="s">
        <v>18</v>
      </c>
      <c r="G33" s="24" t="s">
        <v>2</v>
      </c>
      <c r="H33" s="26" t="s">
        <v>19</v>
      </c>
      <c r="I33" s="26" t="s">
        <v>3</v>
      </c>
      <c r="J33" s="27" t="s">
        <v>20</v>
      </c>
      <c r="K33" s="27" t="s">
        <v>4</v>
      </c>
      <c r="L33" s="25" t="s">
        <v>5</v>
      </c>
      <c r="M33" s="25" t="s">
        <v>6</v>
      </c>
      <c r="N33" s="25" t="s">
        <v>7</v>
      </c>
      <c r="O33" s="28" t="s">
        <v>8</v>
      </c>
      <c r="P33" s="28" t="s">
        <v>9</v>
      </c>
      <c r="Q33" s="28" t="s">
        <v>10</v>
      </c>
    </row>
    <row r="34" spans="2:17" x14ac:dyDescent="0.25">
      <c r="B34" s="21" t="s">
        <v>12</v>
      </c>
      <c r="C34" s="87">
        <v>12370</v>
      </c>
      <c r="D34" s="90">
        <v>6737</v>
      </c>
      <c r="E34" s="90">
        <v>11</v>
      </c>
      <c r="F34" s="92" t="s">
        <v>39</v>
      </c>
      <c r="G34" s="92" t="s">
        <v>39</v>
      </c>
      <c r="H34" s="90">
        <v>6350</v>
      </c>
      <c r="I34" s="90">
        <v>11</v>
      </c>
      <c r="J34" s="49">
        <v>387</v>
      </c>
      <c r="K34" s="49">
        <v>2</v>
      </c>
      <c r="L34" s="49">
        <v>2</v>
      </c>
      <c r="M34" s="5">
        <v>36846</v>
      </c>
      <c r="N34" s="15">
        <v>1164</v>
      </c>
      <c r="O34" s="18" t="s">
        <v>39</v>
      </c>
      <c r="P34" s="18" t="s">
        <v>11</v>
      </c>
      <c r="Q34" s="18" t="s">
        <v>11</v>
      </c>
    </row>
    <row r="35" spans="2:17" x14ac:dyDescent="0.25">
      <c r="B35" s="22" t="s">
        <v>13</v>
      </c>
      <c r="C35" s="88">
        <v>12087</v>
      </c>
      <c r="D35" s="96">
        <v>9998</v>
      </c>
      <c r="E35" s="96">
        <v>7</v>
      </c>
      <c r="F35" s="98">
        <v>0</v>
      </c>
      <c r="G35" s="97">
        <v>0</v>
      </c>
      <c r="H35" s="96">
        <v>481</v>
      </c>
      <c r="I35" s="96">
        <v>12</v>
      </c>
      <c r="J35" s="52">
        <v>9988</v>
      </c>
      <c r="K35" s="52">
        <v>7</v>
      </c>
      <c r="L35" s="16">
        <v>1</v>
      </c>
      <c r="M35" s="8">
        <v>33928</v>
      </c>
      <c r="N35" s="17">
        <v>447</v>
      </c>
      <c r="O35" s="16">
        <v>3</v>
      </c>
      <c r="P35" s="8">
        <v>10843</v>
      </c>
      <c r="Q35" s="17">
        <v>352</v>
      </c>
    </row>
    <row r="36" spans="2:17" x14ac:dyDescent="0.25">
      <c r="B36" s="22" t="s">
        <v>14</v>
      </c>
      <c r="C36" s="88">
        <v>11</v>
      </c>
      <c r="D36" s="96">
        <v>9</v>
      </c>
      <c r="E36" s="96">
        <v>6</v>
      </c>
      <c r="F36" s="98">
        <v>0</v>
      </c>
      <c r="G36" s="97">
        <v>0</v>
      </c>
      <c r="H36" s="96">
        <v>0</v>
      </c>
      <c r="I36" s="96">
        <v>0</v>
      </c>
      <c r="J36" s="52">
        <v>9</v>
      </c>
      <c r="K36" s="52">
        <v>6</v>
      </c>
      <c r="L36" s="16">
        <v>1</v>
      </c>
      <c r="M36" s="8">
        <v>29</v>
      </c>
      <c r="N36" s="17">
        <v>1</v>
      </c>
      <c r="O36" s="16">
        <v>3</v>
      </c>
      <c r="P36" s="8">
        <v>10</v>
      </c>
      <c r="Q36" s="17">
        <v>1</v>
      </c>
    </row>
    <row r="37" spans="2:17" x14ac:dyDescent="0.25">
      <c r="B37" s="29" t="s">
        <v>15</v>
      </c>
      <c r="C37" s="89">
        <v>2696</v>
      </c>
      <c r="D37" s="103">
        <v>1378</v>
      </c>
      <c r="E37" s="103">
        <v>4</v>
      </c>
      <c r="F37" s="105">
        <v>0</v>
      </c>
      <c r="G37" s="104">
        <v>0</v>
      </c>
      <c r="H37" s="103">
        <v>231</v>
      </c>
      <c r="I37" s="103">
        <v>6</v>
      </c>
      <c r="J37" s="58">
        <v>1212</v>
      </c>
      <c r="K37" s="58">
        <v>3</v>
      </c>
      <c r="L37" s="58">
        <v>1</v>
      </c>
      <c r="M37" s="31">
        <v>6788</v>
      </c>
      <c r="N37" s="34">
        <v>49</v>
      </c>
      <c r="O37" s="33">
        <v>1</v>
      </c>
      <c r="P37" s="31">
        <v>1952</v>
      </c>
      <c r="Q37" s="35">
        <v>20</v>
      </c>
    </row>
    <row r="39" spans="2:17" x14ac:dyDescent="0.25">
      <c r="B39" s="38" t="s">
        <v>29</v>
      </c>
    </row>
    <row r="40" spans="2:17" ht="45" x14ac:dyDescent="0.25">
      <c r="B40" s="2" t="s">
        <v>0</v>
      </c>
      <c r="C40" s="23" t="s">
        <v>1</v>
      </c>
      <c r="D40" s="23" t="s">
        <v>16</v>
      </c>
      <c r="E40" s="23" t="s">
        <v>17</v>
      </c>
      <c r="F40" s="24" t="s">
        <v>18</v>
      </c>
      <c r="G40" s="24" t="s">
        <v>2</v>
      </c>
      <c r="H40" s="26" t="s">
        <v>19</v>
      </c>
      <c r="I40" s="26" t="s">
        <v>3</v>
      </c>
      <c r="J40" s="27" t="s">
        <v>20</v>
      </c>
      <c r="K40" s="27" t="s">
        <v>4</v>
      </c>
      <c r="L40" s="25" t="s">
        <v>5</v>
      </c>
      <c r="M40" s="25" t="s">
        <v>6</v>
      </c>
      <c r="N40" s="25" t="s">
        <v>7</v>
      </c>
      <c r="O40" s="28" t="s">
        <v>8</v>
      </c>
      <c r="P40" s="28" t="s">
        <v>9</v>
      </c>
      <c r="Q40" s="28" t="s">
        <v>10</v>
      </c>
    </row>
    <row r="41" spans="2:17" x14ac:dyDescent="0.25">
      <c r="B41" s="21" t="s">
        <v>12</v>
      </c>
      <c r="C41" s="87">
        <v>12957</v>
      </c>
      <c r="D41" s="90">
        <v>6993</v>
      </c>
      <c r="E41" s="90">
        <v>9</v>
      </c>
      <c r="F41" s="92" t="s">
        <v>39</v>
      </c>
      <c r="G41" s="92" t="s">
        <v>39</v>
      </c>
      <c r="H41" s="90">
        <v>6489</v>
      </c>
      <c r="I41" s="90">
        <v>9</v>
      </c>
      <c r="J41" s="49">
        <v>504</v>
      </c>
      <c r="K41" s="49">
        <v>2</v>
      </c>
      <c r="L41" s="49">
        <v>2</v>
      </c>
      <c r="M41" s="5">
        <v>38497</v>
      </c>
      <c r="N41" s="15">
        <v>1231</v>
      </c>
      <c r="O41" s="18" t="s">
        <v>39</v>
      </c>
      <c r="P41" s="18" t="s">
        <v>11</v>
      </c>
      <c r="Q41" s="18" t="s">
        <v>11</v>
      </c>
    </row>
    <row r="42" spans="2:17" x14ac:dyDescent="0.25">
      <c r="B42" s="22" t="s">
        <v>13</v>
      </c>
      <c r="C42" s="88">
        <v>11015</v>
      </c>
      <c r="D42" s="96">
        <v>9122</v>
      </c>
      <c r="E42" s="96">
        <v>8</v>
      </c>
      <c r="F42" s="98">
        <v>0</v>
      </c>
      <c r="G42" s="97">
        <v>0</v>
      </c>
      <c r="H42" s="96">
        <v>689</v>
      </c>
      <c r="I42" s="96">
        <v>11</v>
      </c>
      <c r="J42" s="52">
        <v>8785</v>
      </c>
      <c r="K42" s="52">
        <v>8</v>
      </c>
      <c r="L42" s="16">
        <v>1</v>
      </c>
      <c r="M42" s="8">
        <v>31975</v>
      </c>
      <c r="N42" s="17">
        <v>606</v>
      </c>
      <c r="O42" s="16">
        <v>3</v>
      </c>
      <c r="P42" s="8">
        <v>10104</v>
      </c>
      <c r="Q42" s="17">
        <v>493</v>
      </c>
    </row>
    <row r="43" spans="2:17" x14ac:dyDescent="0.25">
      <c r="B43" s="22" t="s">
        <v>14</v>
      </c>
      <c r="C43" s="88">
        <v>8</v>
      </c>
      <c r="D43" s="96">
        <v>6</v>
      </c>
      <c r="E43" s="96">
        <v>5</v>
      </c>
      <c r="F43" s="98">
        <v>0</v>
      </c>
      <c r="G43" s="97">
        <v>0</v>
      </c>
      <c r="H43" s="96">
        <v>0</v>
      </c>
      <c r="I43" s="96">
        <v>0</v>
      </c>
      <c r="J43" s="52">
        <v>7</v>
      </c>
      <c r="K43" s="52">
        <v>5</v>
      </c>
      <c r="L43" s="16">
        <v>1</v>
      </c>
      <c r="M43" s="8">
        <v>24</v>
      </c>
      <c r="N43" s="17">
        <v>0</v>
      </c>
      <c r="O43" s="16">
        <v>2</v>
      </c>
      <c r="P43" s="8">
        <v>8</v>
      </c>
      <c r="Q43" s="17">
        <v>1</v>
      </c>
    </row>
    <row r="44" spans="2:17" x14ac:dyDescent="0.25">
      <c r="B44" s="29" t="s">
        <v>15</v>
      </c>
      <c r="C44" s="89">
        <v>2766</v>
      </c>
      <c r="D44" s="103">
        <v>1420</v>
      </c>
      <c r="E44" s="103">
        <v>4</v>
      </c>
      <c r="F44" s="105">
        <v>0</v>
      </c>
      <c r="G44" s="104">
        <v>0</v>
      </c>
      <c r="H44" s="103">
        <v>341</v>
      </c>
      <c r="I44" s="103">
        <v>6</v>
      </c>
      <c r="J44" s="58">
        <v>1126</v>
      </c>
      <c r="K44" s="58">
        <v>3</v>
      </c>
      <c r="L44" s="58">
        <v>1</v>
      </c>
      <c r="M44" s="31">
        <v>7842</v>
      </c>
      <c r="N44" s="34">
        <v>99</v>
      </c>
      <c r="O44" s="33">
        <v>1</v>
      </c>
      <c r="P44" s="31">
        <v>2189</v>
      </c>
      <c r="Q44" s="35">
        <v>12</v>
      </c>
    </row>
    <row r="55" spans="1:1" x14ac:dyDescent="0.25">
      <c r="A55" s="86"/>
    </row>
    <row r="56" spans="1:1" x14ac:dyDescent="0.25">
      <c r="A56" s="86"/>
    </row>
    <row r="57" spans="1:1" x14ac:dyDescent="0.25">
      <c r="A57" s="86"/>
    </row>
    <row r="58" spans="1:1" x14ac:dyDescent="0.25">
      <c r="A58" s="86"/>
    </row>
    <row r="62" spans="1:1" x14ac:dyDescent="0.25">
      <c r="A62" s="86"/>
    </row>
    <row r="63" spans="1:1" x14ac:dyDescent="0.25">
      <c r="A63" s="86"/>
    </row>
    <row r="64" spans="1:1" x14ac:dyDescent="0.25">
      <c r="A64" s="86"/>
    </row>
    <row r="65" spans="1:1" x14ac:dyDescent="0.25">
      <c r="A65" s="8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5E8CA20832E94A969381AA8ED6B5CC" ma:contentTypeVersion="4" ma:contentTypeDescription="Criar um novo documento." ma:contentTypeScope="" ma:versionID="ad7ae0cedba73c384792cc697b1cdecd">
  <xsd:schema xmlns:xsd="http://www.w3.org/2001/XMLSchema" xmlns:xs="http://www.w3.org/2001/XMLSchema" xmlns:p="http://schemas.microsoft.com/office/2006/metadata/properties" xmlns:ns2="faee2998-efe8-4bf5-b245-5147171b46b8" xmlns:ns3="323cea87-28fe-44d3-a544-35bbf4217f3d" targetNamespace="http://schemas.microsoft.com/office/2006/metadata/properties" ma:root="true" ma:fieldsID="3b6e56b856340d909863f96c6d89177a" ns2:_="" ns3:_="">
    <xsd:import namespace="faee2998-efe8-4bf5-b245-5147171b46b8"/>
    <xsd:import namespace="323cea87-28fe-44d3-a544-35bbf4217f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ee2998-efe8-4bf5-b245-5147171b46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3cea87-28fe-44d3-a544-35bbf4217f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318EC3-9289-42E5-A9ED-318F215AF3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ee2998-efe8-4bf5-b245-5147171b46b8"/>
    <ds:schemaRef ds:uri="323cea87-28fe-44d3-a544-35bbf4217f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632FB8-CBC7-4AEE-8BE4-97CC2B80F5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474521-B3BF-4462-B6D9-C6E1E7E2D48D}">
  <ds:schemaRefs>
    <ds:schemaRef ds:uri="http://schemas.microsoft.com/office/2006/documentManagement/types"/>
    <ds:schemaRef ds:uri="http://purl.org/dc/dcmitype/"/>
    <ds:schemaRef ds:uri="323cea87-28fe-44d3-a544-35bbf4217f3d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faee2998-efe8-4bf5-b245-5147171b46b8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1</vt:i4>
      </vt:variant>
    </vt:vector>
  </HeadingPairs>
  <TitlesOfParts>
    <vt:vector size="8" baseType="lpstr">
      <vt:lpstr>2012</vt:lpstr>
      <vt:lpstr>2013</vt:lpstr>
      <vt:lpstr>2014</vt:lpstr>
      <vt:lpstr>2015</vt:lpstr>
      <vt:lpstr>2016</vt:lpstr>
      <vt:lpstr>2017</vt:lpstr>
      <vt:lpstr>2018</vt:lpstr>
      <vt:lpstr>'2016'!Área_de_Impressão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 Brás</dc:creator>
  <cp:lastModifiedBy>Tiago Brás</cp:lastModifiedBy>
  <cp:lastPrinted>2017-06-28T09:55:35Z</cp:lastPrinted>
  <dcterms:created xsi:type="dcterms:W3CDTF">2012-07-02T10:54:28Z</dcterms:created>
  <dcterms:modified xsi:type="dcterms:W3CDTF">2018-07-10T10:26:54Z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0x010100515E8CA20832E94A969381AA8ED6B5CC</vt:lpwstr>
  </property>
</Properties>
</file>